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Villa Alemana" sheetId="6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74" i="6"/>
  <c r="AE74"/>
  <c r="AD74"/>
  <c r="AC74"/>
  <c r="AB74"/>
  <c r="AA74"/>
  <c r="Z74"/>
  <c r="Y74"/>
  <c r="X74"/>
  <c r="W74"/>
  <c r="V74"/>
  <c r="T74"/>
  <c r="S74"/>
  <c r="R74"/>
  <c r="Q74"/>
  <c r="P74"/>
  <c r="O74"/>
  <c r="N74"/>
  <c r="M74"/>
  <c r="L74"/>
  <c r="K74"/>
  <c r="J74"/>
  <c r="I74"/>
  <c r="AG73"/>
  <c r="H73"/>
  <c r="AG72"/>
  <c r="H72"/>
  <c r="AG71"/>
  <c r="H71"/>
  <c r="AG70"/>
  <c r="H70"/>
  <c r="AG69"/>
  <c r="H69"/>
  <c r="AG68"/>
  <c r="H68"/>
  <c r="AG67"/>
  <c r="H67"/>
  <c r="G67"/>
  <c r="F67"/>
  <c r="E67"/>
  <c r="AG66"/>
  <c r="H66"/>
  <c r="AH66" s="1"/>
  <c r="AG65"/>
  <c r="H65"/>
  <c r="AH65" s="1"/>
  <c r="AG64"/>
  <c r="H64"/>
  <c r="G64"/>
  <c r="D64"/>
  <c r="AG63"/>
  <c r="H63"/>
  <c r="AH63" s="1"/>
  <c r="AG62"/>
  <c r="H62"/>
  <c r="F62"/>
  <c r="E62"/>
  <c r="AG61"/>
  <c r="AH61" s="1"/>
  <c r="H61"/>
  <c r="F61"/>
  <c r="E61"/>
  <c r="AG60"/>
  <c r="H60"/>
  <c r="F60"/>
  <c r="E60"/>
  <c r="AG59"/>
  <c r="H59"/>
  <c r="AG58"/>
  <c r="H58"/>
  <c r="AH58" s="1"/>
  <c r="G58"/>
  <c r="F58"/>
  <c r="E58"/>
  <c r="AG57"/>
  <c r="H57"/>
  <c r="AH57" s="1"/>
  <c r="E57"/>
  <c r="AG56"/>
  <c r="H56"/>
  <c r="AG55"/>
  <c r="H55"/>
  <c r="F55"/>
  <c r="E55"/>
  <c r="AG54"/>
  <c r="H54"/>
  <c r="F54"/>
  <c r="E54"/>
  <c r="AG53"/>
  <c r="H53"/>
  <c r="AG52"/>
  <c r="H52"/>
  <c r="AG51"/>
  <c r="H51"/>
  <c r="F51"/>
  <c r="E51"/>
  <c r="AG50"/>
  <c r="H50"/>
  <c r="F50"/>
  <c r="E50"/>
  <c r="AG49"/>
  <c r="H49"/>
  <c r="F49"/>
  <c r="E49"/>
  <c r="AG48"/>
  <c r="H48"/>
  <c r="F48"/>
  <c r="E48"/>
  <c r="AG47"/>
  <c r="H47"/>
  <c r="F47"/>
  <c r="E47"/>
  <c r="AG46"/>
  <c r="H46"/>
  <c r="F46"/>
  <c r="E46"/>
  <c r="AG45"/>
  <c r="H45"/>
  <c r="AG44"/>
  <c r="H44"/>
  <c r="F44"/>
  <c r="E44"/>
  <c r="U43"/>
  <c r="U74" s="1"/>
  <c r="H43"/>
  <c r="AG42"/>
  <c r="AH42" s="1"/>
  <c r="H42"/>
  <c r="F42"/>
  <c r="E42"/>
  <c r="AG41"/>
  <c r="H41"/>
  <c r="F41"/>
  <c r="E41"/>
  <c r="AG40"/>
  <c r="H40"/>
  <c r="AG39"/>
  <c r="H39"/>
  <c r="AH39" s="1"/>
  <c r="AG38"/>
  <c r="H38"/>
  <c r="AH38" s="1"/>
  <c r="D38"/>
  <c r="E38" s="1"/>
  <c r="AG37"/>
  <c r="H37"/>
  <c r="AG36"/>
  <c r="H36"/>
  <c r="F36"/>
  <c r="E36"/>
  <c r="AG35"/>
  <c r="H35"/>
  <c r="AH35" s="1"/>
  <c r="F35"/>
  <c r="E35"/>
  <c r="AG34"/>
  <c r="H34"/>
  <c r="AG33"/>
  <c r="H33"/>
  <c r="AG32"/>
  <c r="H32"/>
  <c r="F32"/>
  <c r="E32"/>
  <c r="AG31"/>
  <c r="H31"/>
  <c r="AH31" s="1"/>
  <c r="F31"/>
  <c r="E31"/>
  <c r="H28"/>
  <c r="F71" s="1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AG26"/>
  <c r="H26"/>
  <c r="D26"/>
  <c r="AG25"/>
  <c r="H25"/>
  <c r="D25"/>
  <c r="AG24"/>
  <c r="H24"/>
  <c r="D24"/>
  <c r="AG23"/>
  <c r="H23"/>
  <c r="AG22"/>
  <c r="H22"/>
  <c r="AH22" s="1"/>
  <c r="AG21"/>
  <c r="H21"/>
  <c r="D21"/>
  <c r="AG20"/>
  <c r="H20"/>
  <c r="AG19"/>
  <c r="H19"/>
  <c r="D19"/>
  <c r="AG18"/>
  <c r="H18"/>
  <c r="AH18" s="1"/>
  <c r="AG17"/>
  <c r="H17"/>
  <c r="AH17" s="1"/>
  <c r="AG16"/>
  <c r="H16"/>
  <c r="D16"/>
  <c r="M13"/>
  <c r="Q75" l="1"/>
  <c r="M75"/>
  <c r="AH32"/>
  <c r="AH37"/>
  <c r="AH45"/>
  <c r="AH47"/>
  <c r="AH53"/>
  <c r="AH55"/>
  <c r="AH62"/>
  <c r="AH64"/>
  <c r="AH69"/>
  <c r="AH71"/>
  <c r="E70"/>
  <c r="G71"/>
  <c r="Y75"/>
  <c r="AC75"/>
  <c r="AH33"/>
  <c r="AH51"/>
  <c r="AH68"/>
  <c r="F70"/>
  <c r="I75"/>
  <c r="AH20"/>
  <c r="U75"/>
  <c r="AH48"/>
  <c r="F38"/>
  <c r="D74"/>
  <c r="X75"/>
  <c r="AB75"/>
  <c r="AF75"/>
  <c r="AH46"/>
  <c r="AH52"/>
  <c r="L75"/>
  <c r="P75"/>
  <c r="T75"/>
  <c r="AH36"/>
  <c r="AH41"/>
  <c r="AH50"/>
  <c r="AH56"/>
  <c r="AH60"/>
  <c r="AH67"/>
  <c r="AH25"/>
  <c r="AH44"/>
  <c r="AH54"/>
  <c r="AH59"/>
  <c r="AH70"/>
  <c r="AH72"/>
  <c r="AH73"/>
  <c r="W75"/>
  <c r="AE75"/>
  <c r="AH16"/>
  <c r="H27"/>
  <c r="AH24"/>
  <c r="K75"/>
  <c r="O75"/>
  <c r="S75"/>
  <c r="AH23"/>
  <c r="AH26"/>
  <c r="AG27"/>
  <c r="AA75"/>
  <c r="AH21"/>
  <c r="D27"/>
  <c r="AH19"/>
  <c r="J75"/>
  <c r="N75"/>
  <c r="R75"/>
  <c r="V75"/>
  <c r="Z75"/>
  <c r="AD75"/>
  <c r="AH34"/>
  <c r="H74"/>
  <c r="AH40"/>
  <c r="AG43"/>
  <c r="AG74" s="1"/>
  <c r="AH49"/>
  <c r="G70"/>
  <c r="E71"/>
  <c r="AH43" l="1"/>
  <c r="D75"/>
  <c r="AG75"/>
  <c r="AH74"/>
  <c r="H75"/>
  <c r="AH27"/>
  <c r="AH75" l="1"/>
</calcChain>
</file>

<file path=xl/comments1.xml><?xml version="1.0" encoding="utf-8"?>
<comments xmlns="http://schemas.openxmlformats.org/spreadsheetml/2006/main">
  <authors>
    <author>Brisa Belen</author>
  </authors>
  <commentList>
    <comment ref="T5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
</t>
        </r>
      </text>
    </comment>
    <comment ref="N64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70%</t>
        </r>
      </text>
    </comment>
    <comment ref="O64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30%</t>
        </r>
      </text>
    </comment>
    <comment ref="P64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1 CUOTA POR ADD- SON 2 ADD</t>
        </r>
      </text>
    </comment>
  </commentList>
</comments>
</file>

<file path=xl/sharedStrings.xml><?xml version="1.0" encoding="utf-8"?>
<sst xmlns="http://schemas.openxmlformats.org/spreadsheetml/2006/main" count="146" uniqueCount="91">
  <si>
    <t>MINISTERIO DE SALUD</t>
  </si>
  <si>
    <t>SERVICIO DE SALUD</t>
  </si>
  <si>
    <t>VIÑA DEL MAR - QUILLOTA</t>
  </si>
  <si>
    <t>FICHA COMUNAL  APS MUNICIPAL 2020</t>
  </si>
  <si>
    <t>COMUNA: Villa Alemana</t>
  </si>
  <si>
    <t>RUT: 70983600-5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</si>
  <si>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</si>
  <si>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</si>
  <si>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</si>
  <si>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</si>
  <si>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</si>
  <si>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</si>
  <si>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</si>
  <si>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</si>
  <si>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</si>
  <si>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</si>
  <si>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</si>
  <si>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</si>
  <si>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</si>
  <si>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</si>
  <si>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</si>
  <si>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</si>
  <si>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</si>
  <si>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</si>
  <si>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</si>
  <si>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</si>
  <si>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</si>
  <si>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</si>
  <si>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</si>
  <si>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</si>
  <si>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</si>
  <si>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</si>
  <si>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</si>
  <si>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</si>
  <si>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</si>
  <si>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</si>
  <si>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</si>
  <si>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</si>
  <si>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</si>
  <si>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</si>
  <si>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</si>
  <si>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</si>
  <si>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</si>
  <si>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</si>
  <si>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</si>
  <si>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</si>
  <si>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</si>
  <si>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</si>
  <si>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</si>
  <si>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</si>
  <si>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</si>
  <si>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</si>
  <si>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</si>
  <si>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</si>
  <si>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</si>
  <si>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</si>
  <si>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</si>
  <si>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</si>
  <si>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</si>
  <si>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</si>
  <si>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</si>
  <si>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</si>
  <si>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</si>
  <si>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</si>
  <si>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</si>
  <si>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</si>
  <si>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</si>
  <si>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</si>
  <si>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1622-1864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</si>
  <si>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</si>
  <si>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</si>
  <si>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</si>
  <si>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</si>
  <si>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</si>
  <si>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</si>
  <si>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</si>
  <si>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</si>
  <si>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</si>
  <si>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Refuerzo RRHH</t>
  </si>
  <si>
    <t xml:space="preserve">AGL UAPO </t>
  </si>
  <si>
    <t>DESEMPEÑO COLECTIVO FIJO</t>
  </si>
  <si>
    <t>DESEMPEÑO COLECTIVO VARIABLE</t>
  </si>
  <si>
    <t>1856- ADD 2190- ADD 2625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</si>
  <si>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</si>
  <si>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</si>
  <si>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</si>
  <si>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</si>
  <si>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</si>
  <si>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</si>
  <si>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Refuerzo RRHH- PAP</t>
  </si>
  <si>
    <t>Refuerzo RRHH- SIGGES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</si>
</sst>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1" xfId="3" applyFont="1" applyBorder="1"/>
    <xf numFmtId="41" fontId="10" fillId="0" borderId="18" xfId="3" applyFont="1" applyBorder="1"/>
    <xf numFmtId="41" fontId="2" fillId="0" borderId="12" xfId="3" applyFont="1" applyBorder="1"/>
    <xf numFmtId="41" fontId="2" fillId="0" borderId="13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7" fillId="0" borderId="17" xfId="3" applyFont="1" applyBorder="1"/>
    <xf numFmtId="41" fontId="2" fillId="0" borderId="18" xfId="3" applyFont="1" applyBorder="1"/>
    <xf numFmtId="41" fontId="2" fillId="0" borderId="19" xfId="3" applyFont="1" applyBorder="1"/>
    <xf numFmtId="41" fontId="2" fillId="0" borderId="17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2" fillId="0" borderId="21" xfId="3" applyFont="1" applyBorder="1"/>
    <xf numFmtId="41" fontId="9" fillId="6" borderId="6" xfId="3" applyFont="1" applyFill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26" xfId="3" applyFont="1" applyBorder="1"/>
    <xf numFmtId="41" fontId="2" fillId="0" borderId="35" xfId="3" applyFont="1" applyBorder="1"/>
    <xf numFmtId="41" fontId="10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10" fillId="0" borderId="27" xfId="3" applyFont="1" applyBorder="1"/>
    <xf numFmtId="41" fontId="2" fillId="0" borderId="10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36" xfId="3" applyFont="1" applyBorder="1"/>
    <xf numFmtId="41" fontId="2" fillId="0" borderId="25" xfId="3" applyFont="1" applyBorder="1"/>
    <xf numFmtId="41" fontId="2" fillId="0" borderId="27" xfId="3" applyFont="1" applyBorder="1"/>
    <xf numFmtId="0" fontId="7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41" fontId="2" fillId="0" borderId="27" xfId="3" applyFont="1" applyBorder="1" applyAlignment="1">
      <alignment vertical="center"/>
    </xf>
    <xf numFmtId="41" fontId="2" fillId="0" borderId="36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0" borderId="29" xfId="3" applyFont="1" applyBorder="1"/>
    <xf numFmtId="41" fontId="2" fillId="0" borderId="37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41" fontId="2" fillId="7" borderId="6" xfId="3" applyFont="1" applyFill="1" applyBorder="1"/>
    <xf numFmtId="41" fontId="2" fillId="7" borderId="7" xfId="3" applyFont="1" applyFill="1" applyBorder="1"/>
    <xf numFmtId="41" fontId="7" fillId="6" borderId="8" xfId="3" applyFont="1" applyFill="1" applyBorder="1" applyAlignment="1">
      <alignment horizontal="center" vertical="center" wrapText="1"/>
    </xf>
    <xf numFmtId="41" fontId="7" fillId="6" borderId="38" xfId="3" applyFont="1" applyFill="1" applyBorder="1" applyAlignment="1">
      <alignment horizontal="center" vertical="center"/>
    </xf>
    <xf numFmtId="41" fontId="7" fillId="0" borderId="20" xfId="3" applyFont="1" applyBorder="1"/>
    <xf numFmtId="41" fontId="7" fillId="0" borderId="28" xfId="3" applyFont="1" applyBorder="1"/>
    <xf numFmtId="166" fontId="10" fillId="0" borderId="18" xfId="0" applyNumberFormat="1" applyFont="1" applyBorder="1"/>
    <xf numFmtId="41" fontId="7" fillId="0" borderId="34" xfId="3" applyFont="1" applyBorder="1"/>
    <xf numFmtId="41" fontId="2" fillId="0" borderId="39" xfId="3" applyFont="1" applyBorder="1"/>
    <xf numFmtId="41" fontId="9" fillId="6" borderId="8" xfId="3" applyFont="1" applyFill="1" applyBorder="1"/>
    <xf numFmtId="41" fontId="9" fillId="6" borderId="38" xfId="3" applyFont="1" applyFill="1" applyBorder="1"/>
    <xf numFmtId="41" fontId="9" fillId="7" borderId="39" xfId="3" applyFont="1" applyFill="1" applyBorder="1"/>
    <xf numFmtId="41" fontId="7" fillId="6" borderId="33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40" xfId="3" applyFont="1" applyBorder="1"/>
    <xf numFmtId="41" fontId="2" fillId="12" borderId="35" xfId="3" applyFont="1" applyFill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41" fontId="2" fillId="12" borderId="36" xfId="3" applyFont="1" applyFill="1" applyBorder="1"/>
    <xf numFmtId="41" fontId="13" fillId="0" borderId="19" xfId="3" applyFont="1" applyBorder="1"/>
    <xf numFmtId="41" fontId="2" fillId="0" borderId="17" xfId="3" applyFont="1" applyBorder="1" applyAlignment="1">
      <alignment horizontal="center"/>
    </xf>
    <xf numFmtId="41" fontId="2" fillId="0" borderId="18" xfId="3" applyFont="1" applyBorder="1" applyAlignment="1">
      <alignment horizontal="center"/>
    </xf>
    <xf numFmtId="41" fontId="2" fillId="0" borderId="19" xfId="3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41" fontId="2" fillId="12" borderId="36" xfId="3" applyFont="1" applyFill="1" applyBorder="1" applyAlignment="1">
      <alignment vertical="center"/>
    </xf>
    <xf numFmtId="165" fontId="2" fillId="0" borderId="41" xfId="1" applyNumberFormat="1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41" fontId="2" fillId="12" borderId="37" xfId="3" applyFont="1" applyFill="1" applyBorder="1"/>
    <xf numFmtId="41" fontId="2" fillId="6" borderId="39" xfId="3" applyFont="1" applyFill="1" applyBorder="1"/>
    <xf numFmtId="41" fontId="2" fillId="6" borderId="9" xfId="3" applyFont="1" applyFill="1" applyBorder="1"/>
    <xf numFmtId="166" fontId="14" fillId="12" borderId="18" xfId="0" applyNumberFormat="1" applyFont="1" applyFill="1" applyBorder="1"/>
    <xf numFmtId="9" fontId="15" fillId="12" borderId="0" xfId="2" applyFont="1" applyFill="1" applyAlignment="1">
      <alignment horizontal="center"/>
    </xf>
    <xf numFmtId="41" fontId="7" fillId="6" borderId="2" xfId="3" applyFont="1" applyFill="1" applyBorder="1" applyAlignment="1">
      <alignment horizontal="center" vertical="center"/>
    </xf>
    <xf numFmtId="166" fontId="10" fillId="0" borderId="22" xfId="0" applyNumberFormat="1" applyFont="1" applyBorder="1"/>
    <xf numFmtId="41" fontId="9" fillId="6" borderId="7" xfId="3" applyFont="1" applyFill="1" applyBorder="1"/>
    <xf numFmtId="41" fontId="9" fillId="6" borderId="5" xfId="3" applyFont="1" applyFill="1" applyBorder="1"/>
    <xf numFmtId="41" fontId="9" fillId="6" borderId="9" xfId="3" applyFont="1" applyFill="1" applyBorder="1"/>
    <xf numFmtId="165" fontId="9" fillId="13" borderId="8" xfId="1" applyNumberFormat="1" applyFont="1" applyFill="1" applyBorder="1"/>
    <xf numFmtId="0" fontId="7" fillId="13" borderId="30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8" xfId="3" applyFont="1" applyFill="1" applyBorder="1"/>
    <xf numFmtId="165" fontId="7" fillId="13" borderId="8" xfId="0" applyNumberFormat="1" applyFont="1" applyFill="1" applyBorder="1"/>
    <xf numFmtId="0" fontId="15" fillId="12" borderId="0" xfId="0" applyFont="1" applyFill="1"/>
    <xf numFmtId="9" fontId="15" fillId="12" borderId="0" xfId="2" applyFont="1" applyFill="1"/>
    <xf numFmtId="165" fontId="15" fillId="12" borderId="0" xfId="0" applyNumberFormat="1" applyFont="1" applyFill="1"/>
    <xf numFmtId="41" fontId="15" fillId="12" borderId="0" xfId="3" applyFont="1" applyFill="1"/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30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41" fontId="6" fillId="3" borderId="32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41" fontId="6" fillId="3" borderId="7" xfId="3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0" fontId="9" fillId="13" borderId="3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A65C4BA4-EA6F-4BC2-ACC0-36E3B9B7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6"/>
  <dimension ref="A2:AH77"/>
  <sheetViews>
    <sheetView tabSelected="1" zoomScale="75" zoomScaleNormal="64" workbookViewId="0">
      <selection activeCell="AI16" sqref="AI16"/>
    </sheetView>
  </sheetViews>
  <sheetFormatPr baseColWidth="10" defaultRowHeight="14.25"/>
  <cols>
    <col min="1" max="1" width="4.85546875" style="1" customWidth="1"/>
    <col min="2" max="2" width="38" style="1" customWidth="1"/>
    <col min="3" max="3" width="27.42578125" style="1" bestFit="1" customWidth="1"/>
    <col min="4" max="4" width="19.28515625" style="2" customWidth="1"/>
    <col min="5" max="5" width="13.85546875" style="3" customWidth="1"/>
    <col min="6" max="6" width="13.5703125" style="3" customWidth="1"/>
    <col min="7" max="7" width="22.42578125" style="3" customWidth="1"/>
    <col min="8" max="8" width="18.7109375" style="50" customWidth="1"/>
    <col min="9" max="9" width="16.7109375" style="50" hidden="1" customWidth="1"/>
    <col min="10" max="10" width="18.28515625" style="50" hidden="1" customWidth="1"/>
    <col min="11" max="11" width="15.7109375" style="50" hidden="1" customWidth="1"/>
    <col min="12" max="12" width="14.140625" style="50" customWidth="1"/>
    <col min="13" max="13" width="15.7109375" style="50" customWidth="1"/>
    <col min="14" max="16" width="11.42578125" style="50" hidden="1" customWidth="1"/>
    <col min="17" max="17" width="13.7109375" style="50" hidden="1" customWidth="1"/>
    <col min="18" max="18" width="11.42578125" style="50" hidden="1" customWidth="1"/>
    <col min="19" max="19" width="14.28515625" style="50" hidden="1" customWidth="1"/>
    <col min="20" max="20" width="12.7109375" style="50" hidden="1" customWidth="1"/>
    <col min="21" max="22" width="16.7109375" style="50" hidden="1" customWidth="1"/>
    <col min="23" max="23" width="16.85546875" style="50" hidden="1" customWidth="1"/>
    <col min="24" max="24" width="16.85546875" style="50" customWidth="1"/>
    <col min="25" max="25" width="14.7109375" style="50" customWidth="1"/>
    <col min="26" max="32" width="16.85546875" style="50" hidden="1" customWidth="1"/>
    <col min="33" max="33" width="17" style="50" customWidth="1"/>
    <col min="34" max="34" width="17.140625" style="1" bestFit="1" customWidth="1"/>
    <col min="35" max="16384" width="11.42578125" style="1"/>
  </cols>
  <sheetData>
    <row r="2" spans="1:34" ht="60.75" customHeight="1"/>
    <row r="3" spans="1:34">
      <c r="B3" s="51" t="s">
        <v>0</v>
      </c>
    </row>
    <row r="4" spans="1:34">
      <c r="B4" s="51" t="s">
        <v>1</v>
      </c>
    </row>
    <row r="5" spans="1:34" ht="14.25" customHeight="1">
      <c r="B5" s="51" t="s">
        <v>2</v>
      </c>
      <c r="H5" s="176" t="s">
        <v>3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</row>
    <row r="6" spans="1:34" ht="14.25" customHeight="1"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</row>
    <row r="7" spans="1:34"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M13" s="50">
        <f>+M21-L21</f>
        <v>49612</v>
      </c>
    </row>
    <row r="14" spans="1:34" ht="42" customHeight="1" thickBot="1">
      <c r="A14" s="24"/>
      <c r="B14" s="177" t="s">
        <v>6</v>
      </c>
      <c r="C14" s="177"/>
      <c r="D14" s="178"/>
      <c r="E14" s="179" t="s">
        <v>7</v>
      </c>
      <c r="F14" s="180"/>
      <c r="G14" s="181"/>
      <c r="H14" s="168" t="s">
        <v>8</v>
      </c>
      <c r="I14" s="169"/>
      <c r="J14" s="169"/>
      <c r="K14" s="169"/>
      <c r="L14" s="169"/>
      <c r="M14" s="169"/>
      <c r="N14" s="182"/>
      <c r="O14" s="171"/>
      <c r="P14" s="171"/>
      <c r="Q14" s="171"/>
      <c r="R14" s="171"/>
      <c r="S14" s="171"/>
      <c r="T14" s="172"/>
      <c r="U14" s="173" t="s">
        <v>9</v>
      </c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5"/>
    </row>
    <row r="15" spans="1:34" ht="43.5" thickBot="1">
      <c r="A15" s="25" t="s">
        <v>10</v>
      </c>
      <c r="B15" s="26" t="s">
        <v>11</v>
      </c>
      <c r="C15" s="26" t="s">
        <v>12</v>
      </c>
      <c r="D15" s="27" t="s">
        <v>13</v>
      </c>
      <c r="E15" s="25">
        <v>1</v>
      </c>
      <c r="F15" s="26">
        <v>2</v>
      </c>
      <c r="G15" s="28">
        <v>3</v>
      </c>
      <c r="H15" s="119" t="s">
        <v>14</v>
      </c>
      <c r="I15" s="120" t="s">
        <v>15</v>
      </c>
      <c r="J15" s="52" t="s">
        <v>16</v>
      </c>
      <c r="K15" s="52" t="s">
        <v>17</v>
      </c>
      <c r="L15" s="150" t="s">
        <v>18</v>
      </c>
      <c r="M15" s="52" t="s">
        <v>19</v>
      </c>
      <c r="N15" s="52" t="s">
        <v>20</v>
      </c>
      <c r="O15" s="52" t="s">
        <v>21</v>
      </c>
      <c r="P15" s="52" t="s">
        <v>22</v>
      </c>
      <c r="Q15" s="52" t="s">
        <v>23</v>
      </c>
      <c r="R15" s="52" t="s">
        <v>24</v>
      </c>
      <c r="S15" s="52" t="s">
        <v>25</v>
      </c>
      <c r="T15" s="53" t="s">
        <v>26</v>
      </c>
      <c r="U15" s="54" t="s">
        <v>15</v>
      </c>
      <c r="V15" s="55" t="s">
        <v>16</v>
      </c>
      <c r="W15" s="55" t="s">
        <v>17</v>
      </c>
      <c r="X15" s="55" t="s">
        <v>18</v>
      </c>
      <c r="Y15" s="55" t="s">
        <v>19</v>
      </c>
      <c r="Z15" s="55" t="s">
        <v>20</v>
      </c>
      <c r="AA15" s="55" t="s">
        <v>21</v>
      </c>
      <c r="AB15" s="55" t="s">
        <v>22</v>
      </c>
      <c r="AC15" s="55" t="s">
        <v>23</v>
      </c>
      <c r="AD15" s="55" t="s">
        <v>24</v>
      </c>
      <c r="AE15" s="55" t="s">
        <v>25</v>
      </c>
      <c r="AF15" s="56" t="s">
        <v>26</v>
      </c>
      <c r="AG15" s="57" t="s">
        <v>27</v>
      </c>
      <c r="AH15" s="29" t="s">
        <v>28</v>
      </c>
    </row>
    <row r="16" spans="1:34">
      <c r="A16" s="5">
        <v>1</v>
      </c>
      <c r="B16" s="6" t="s">
        <v>29</v>
      </c>
      <c r="C16" s="58" t="s">
        <v>30</v>
      </c>
      <c r="D16" s="7">
        <f>694903199*12</f>
        <v>8338838388</v>
      </c>
      <c r="E16" s="8"/>
      <c r="F16" s="9"/>
      <c r="G16" s="10"/>
      <c r="H16" s="121">
        <f>SUM(I16:T16)</f>
        <v>3474515995</v>
      </c>
      <c r="I16" s="81">
        <v>694903199</v>
      </c>
      <c r="J16" s="60">
        <v>694903199</v>
      </c>
      <c r="K16" s="60">
        <v>694903199</v>
      </c>
      <c r="L16" s="60">
        <v>694903199</v>
      </c>
      <c r="M16" s="59">
        <v>694903199</v>
      </c>
      <c r="N16" s="59"/>
      <c r="O16" s="59"/>
      <c r="P16" s="59"/>
      <c r="Q16" s="59"/>
      <c r="R16" s="59"/>
      <c r="S16" s="59"/>
      <c r="T16" s="61"/>
      <c r="U16" s="62">
        <v>694903199</v>
      </c>
      <c r="V16" s="60">
        <v>694903199</v>
      </c>
      <c r="W16" s="60">
        <v>694903199</v>
      </c>
      <c r="X16" s="60">
        <v>694903199</v>
      </c>
      <c r="Y16" s="63">
        <v>694903199</v>
      </c>
      <c r="Z16" s="63"/>
      <c r="AA16" s="63"/>
      <c r="AB16" s="63"/>
      <c r="AC16" s="63"/>
      <c r="AD16" s="63"/>
      <c r="AE16" s="63"/>
      <c r="AF16" s="64"/>
      <c r="AG16" s="65">
        <f>SUM(U16:AF16)</f>
        <v>3474515995</v>
      </c>
      <c r="AH16" s="30">
        <f t="shared" ref="AH16:AH27" si="0">+H16-AG16</f>
        <v>0</v>
      </c>
    </row>
    <row r="17" spans="1:34" hidden="1">
      <c r="A17" s="11">
        <v>2</v>
      </c>
      <c r="B17" s="12" t="s">
        <v>31</v>
      </c>
      <c r="C17" s="66" t="s">
        <v>30</v>
      </c>
      <c r="D17" s="13"/>
      <c r="E17" s="14"/>
      <c r="F17" s="15"/>
      <c r="G17" s="16"/>
      <c r="H17" s="122">
        <f>SUM(I17:T17)</f>
        <v>0</v>
      </c>
      <c r="I17" s="90"/>
      <c r="J17" s="60">
        <v>0</v>
      </c>
      <c r="K17" s="68"/>
      <c r="L17" s="60">
        <v>0</v>
      </c>
      <c r="M17" s="68">
        <v>0</v>
      </c>
      <c r="N17" s="68"/>
      <c r="O17" s="68"/>
      <c r="P17" s="68"/>
      <c r="Q17" s="68"/>
      <c r="R17" s="68"/>
      <c r="S17" s="68"/>
      <c r="T17" s="69"/>
      <c r="U17" s="70"/>
      <c r="V17" s="60">
        <v>0</v>
      </c>
      <c r="W17" s="60">
        <v>0</v>
      </c>
      <c r="X17" s="60">
        <v>0</v>
      </c>
      <c r="Y17" s="68">
        <v>0</v>
      </c>
      <c r="Z17" s="68"/>
      <c r="AA17" s="68"/>
      <c r="AB17" s="68"/>
      <c r="AC17" s="68"/>
      <c r="AD17" s="68"/>
      <c r="AE17" s="68"/>
      <c r="AF17" s="69"/>
      <c r="AG17" s="71">
        <f t="shared" ref="AG17:AG26" si="1">SUM(U17:AF17)</f>
        <v>0</v>
      </c>
      <c r="AH17" s="31">
        <f t="shared" si="0"/>
        <v>0</v>
      </c>
    </row>
    <row r="18" spans="1:34" hidden="1">
      <c r="A18" s="11">
        <v>3</v>
      </c>
      <c r="B18" s="12" t="s">
        <v>32</v>
      </c>
      <c r="C18" s="66" t="s">
        <v>30</v>
      </c>
      <c r="D18" s="13"/>
      <c r="E18" s="14"/>
      <c r="F18" s="15"/>
      <c r="G18" s="16"/>
      <c r="H18" s="122">
        <f t="shared" ref="H18:H26" si="2">SUM(I18:T18)</f>
        <v>0</v>
      </c>
      <c r="I18" s="90"/>
      <c r="J18" s="60">
        <v>0</v>
      </c>
      <c r="K18" s="68"/>
      <c r="L18" s="60">
        <v>0</v>
      </c>
      <c r="M18" s="68">
        <v>0</v>
      </c>
      <c r="N18" s="68"/>
      <c r="O18" s="68"/>
      <c r="P18" s="68"/>
      <c r="Q18" s="68"/>
      <c r="R18" s="68"/>
      <c r="S18" s="68"/>
      <c r="T18" s="69"/>
      <c r="U18" s="70"/>
      <c r="V18" s="60">
        <v>0</v>
      </c>
      <c r="W18" s="60">
        <v>0</v>
      </c>
      <c r="X18" s="60">
        <v>0</v>
      </c>
      <c r="Y18" s="68">
        <v>0</v>
      </c>
      <c r="Z18" s="68"/>
      <c r="AA18" s="68"/>
      <c r="AB18" s="68"/>
      <c r="AC18" s="68"/>
      <c r="AD18" s="68"/>
      <c r="AE18" s="68"/>
      <c r="AF18" s="69"/>
      <c r="AG18" s="71">
        <f t="shared" si="1"/>
        <v>0</v>
      </c>
      <c r="AH18" s="31">
        <f t="shared" si="0"/>
        <v>0</v>
      </c>
    </row>
    <row r="19" spans="1:34">
      <c r="A19" s="11">
        <v>4</v>
      </c>
      <c r="B19" s="12" t="s">
        <v>33</v>
      </c>
      <c r="C19" s="66" t="s">
        <v>30</v>
      </c>
      <c r="D19" s="13">
        <f>-2514664*12</f>
        <v>-30175968</v>
      </c>
      <c r="E19" s="14"/>
      <c r="F19" s="15"/>
      <c r="G19" s="16"/>
      <c r="H19" s="122">
        <f t="shared" si="2"/>
        <v>-14315345</v>
      </c>
      <c r="I19" s="90">
        <v>-2514664</v>
      </c>
      <c r="J19" s="60">
        <v>-3211474</v>
      </c>
      <c r="K19" s="60">
        <v>-2863069</v>
      </c>
      <c r="L19" s="60">
        <v>-2863069</v>
      </c>
      <c r="M19" s="68">
        <v>-2863069</v>
      </c>
      <c r="N19" s="68"/>
      <c r="O19" s="68"/>
      <c r="P19" s="68"/>
      <c r="Q19" s="68"/>
      <c r="R19" s="68"/>
      <c r="S19" s="68"/>
      <c r="T19" s="69"/>
      <c r="U19" s="70">
        <v>-2514664</v>
      </c>
      <c r="V19" s="60">
        <v>-3211474</v>
      </c>
      <c r="W19" s="60">
        <v>-2863069</v>
      </c>
      <c r="X19" s="60">
        <v>-2863069</v>
      </c>
      <c r="Y19" s="68">
        <v>-2863069</v>
      </c>
      <c r="Z19" s="68"/>
      <c r="AA19" s="68"/>
      <c r="AB19" s="68"/>
      <c r="AC19" s="68"/>
      <c r="AD19" s="68"/>
      <c r="AE19" s="68"/>
      <c r="AF19" s="69"/>
      <c r="AG19" s="71">
        <f t="shared" si="1"/>
        <v>-14315345</v>
      </c>
      <c r="AH19" s="31">
        <f t="shared" si="0"/>
        <v>0</v>
      </c>
    </row>
    <row r="20" spans="1:34" ht="42.75" hidden="1">
      <c r="A20" s="11">
        <v>5</v>
      </c>
      <c r="B20" s="17" t="s">
        <v>34</v>
      </c>
      <c r="C20" s="66" t="s">
        <v>30</v>
      </c>
      <c r="D20" s="13"/>
      <c r="E20" s="14"/>
      <c r="F20" s="15"/>
      <c r="G20" s="16"/>
      <c r="H20" s="122">
        <f t="shared" si="2"/>
        <v>0</v>
      </c>
      <c r="I20" s="90"/>
      <c r="J20" s="60">
        <v>0</v>
      </c>
      <c r="K20" s="68"/>
      <c r="L20" s="68"/>
      <c r="M20" s="68"/>
      <c r="N20" s="68"/>
      <c r="O20" s="68"/>
      <c r="P20" s="68"/>
      <c r="Q20" s="68"/>
      <c r="R20" s="68"/>
      <c r="S20" s="68"/>
      <c r="T20" s="69"/>
      <c r="U20" s="70"/>
      <c r="V20" s="60">
        <v>0</v>
      </c>
      <c r="W20" s="68"/>
      <c r="X20" s="68"/>
      <c r="Y20" s="68"/>
      <c r="Z20" s="68"/>
      <c r="AA20" s="68"/>
      <c r="AB20" s="68"/>
      <c r="AC20" s="68"/>
      <c r="AD20" s="68"/>
      <c r="AE20" s="68"/>
      <c r="AF20" s="69"/>
      <c r="AG20" s="71">
        <f t="shared" si="1"/>
        <v>0</v>
      </c>
      <c r="AH20" s="31">
        <f t="shared" si="0"/>
        <v>0</v>
      </c>
    </row>
    <row r="21" spans="1:34">
      <c r="A21" s="11">
        <v>6</v>
      </c>
      <c r="B21" s="12" t="s">
        <v>35</v>
      </c>
      <c r="C21" s="66" t="s">
        <v>30</v>
      </c>
      <c r="D21" s="13">
        <f>634263*12</f>
        <v>7611156</v>
      </c>
      <c r="E21" s="14"/>
      <c r="F21" s="15"/>
      <c r="G21" s="16"/>
      <c r="H21" s="122">
        <f t="shared" si="2"/>
        <v>3109012.7800000003</v>
      </c>
      <c r="I21" s="90">
        <v>634263</v>
      </c>
      <c r="J21" s="60">
        <v>469066</v>
      </c>
      <c r="K21" s="60">
        <v>652023.78</v>
      </c>
      <c r="L21" s="123">
        <v>652024</v>
      </c>
      <c r="M21" s="68">
        <v>701636</v>
      </c>
      <c r="N21" s="68"/>
      <c r="O21" s="68"/>
      <c r="P21" s="68"/>
      <c r="Q21" s="68"/>
      <c r="R21" s="68"/>
      <c r="S21" s="68"/>
      <c r="T21" s="69"/>
      <c r="U21" s="70">
        <v>634263</v>
      </c>
      <c r="V21" s="60">
        <v>469066</v>
      </c>
      <c r="W21" s="60">
        <v>652024</v>
      </c>
      <c r="X21" s="123">
        <v>652024</v>
      </c>
      <c r="Y21" s="68">
        <v>701636</v>
      </c>
      <c r="Z21" s="68"/>
      <c r="AA21" s="68"/>
      <c r="AB21" s="68"/>
      <c r="AC21" s="68"/>
      <c r="AD21" s="68"/>
      <c r="AE21" s="68"/>
      <c r="AF21" s="69"/>
      <c r="AG21" s="71">
        <f t="shared" si="1"/>
        <v>3109013</v>
      </c>
      <c r="AH21" s="31">
        <f t="shared" si="0"/>
        <v>-0.21999999973922968</v>
      </c>
    </row>
    <row r="22" spans="1:34">
      <c r="A22" s="11"/>
      <c r="B22" s="12" t="s">
        <v>80</v>
      </c>
      <c r="C22" s="66" t="s">
        <v>30</v>
      </c>
      <c r="D22" s="13"/>
      <c r="E22" s="14"/>
      <c r="F22" s="15"/>
      <c r="G22" s="16"/>
      <c r="H22" s="122">
        <f t="shared" si="2"/>
        <v>76916717</v>
      </c>
      <c r="I22" s="90"/>
      <c r="J22" s="60"/>
      <c r="K22" s="60"/>
      <c r="L22" s="123">
        <v>76916717</v>
      </c>
      <c r="M22" s="68"/>
      <c r="N22" s="68"/>
      <c r="O22" s="68"/>
      <c r="P22" s="68"/>
      <c r="Q22" s="68"/>
      <c r="R22" s="68"/>
      <c r="S22" s="68"/>
      <c r="T22" s="69"/>
      <c r="U22" s="70"/>
      <c r="V22" s="60"/>
      <c r="W22" s="60"/>
      <c r="X22" s="123">
        <v>76916717</v>
      </c>
      <c r="Y22" s="68"/>
      <c r="Z22" s="68"/>
      <c r="AA22" s="68"/>
      <c r="AB22" s="68"/>
      <c r="AC22" s="68"/>
      <c r="AD22" s="68"/>
      <c r="AE22" s="68"/>
      <c r="AF22" s="69"/>
      <c r="AG22" s="71">
        <f t="shared" ref="AG22:AG23" si="3">SUM(U22:AF22)</f>
        <v>76916717</v>
      </c>
      <c r="AH22" s="31">
        <f t="shared" si="0"/>
        <v>0</v>
      </c>
    </row>
    <row r="23" spans="1:34">
      <c r="A23" s="11"/>
      <c r="B23" s="12" t="s">
        <v>81</v>
      </c>
      <c r="C23" s="66" t="s">
        <v>30</v>
      </c>
      <c r="D23" s="13"/>
      <c r="E23" s="14"/>
      <c r="F23" s="15"/>
      <c r="G23" s="16"/>
      <c r="H23" s="122">
        <f t="shared" si="2"/>
        <v>88864926</v>
      </c>
      <c r="I23" s="90"/>
      <c r="J23" s="60"/>
      <c r="K23" s="60"/>
      <c r="L23" s="123">
        <v>88864926</v>
      </c>
      <c r="M23" s="68"/>
      <c r="N23" s="68"/>
      <c r="O23" s="68"/>
      <c r="P23" s="68"/>
      <c r="Q23" s="68"/>
      <c r="R23" s="68"/>
      <c r="S23" s="68"/>
      <c r="T23" s="69"/>
      <c r="U23" s="70"/>
      <c r="V23" s="60"/>
      <c r="W23" s="60"/>
      <c r="X23" s="123">
        <v>88864926</v>
      </c>
      <c r="Y23" s="68"/>
      <c r="Z23" s="68"/>
      <c r="AA23" s="68"/>
      <c r="AB23" s="68"/>
      <c r="AC23" s="68"/>
      <c r="AD23" s="68"/>
      <c r="AE23" s="68"/>
      <c r="AF23" s="69"/>
      <c r="AG23" s="71">
        <f t="shared" si="3"/>
        <v>88864926</v>
      </c>
      <c r="AH23" s="31">
        <f t="shared" si="0"/>
        <v>0</v>
      </c>
    </row>
    <row r="24" spans="1:34">
      <c r="A24" s="11">
        <v>7</v>
      </c>
      <c r="B24" s="12" t="s">
        <v>36</v>
      </c>
      <c r="C24" s="66" t="s">
        <v>30</v>
      </c>
      <c r="D24" s="13">
        <f>1632973*12</f>
        <v>19595676</v>
      </c>
      <c r="E24" s="14"/>
      <c r="F24" s="15"/>
      <c r="G24" s="16"/>
      <c r="H24" s="122">
        <f t="shared" si="2"/>
        <v>8164865</v>
      </c>
      <c r="I24" s="90">
        <v>1632973</v>
      </c>
      <c r="J24" s="60">
        <v>1632973</v>
      </c>
      <c r="K24" s="60">
        <v>1632973</v>
      </c>
      <c r="L24" s="123">
        <v>1632973</v>
      </c>
      <c r="M24" s="68">
        <v>1632973</v>
      </c>
      <c r="N24" s="68"/>
      <c r="O24" s="68"/>
      <c r="P24" s="68"/>
      <c r="Q24" s="68"/>
      <c r="R24" s="68"/>
      <c r="S24" s="68"/>
      <c r="T24" s="69"/>
      <c r="U24" s="70">
        <v>1632973</v>
      </c>
      <c r="V24" s="60">
        <v>1632973</v>
      </c>
      <c r="W24" s="60">
        <v>1632973</v>
      </c>
      <c r="X24" s="123">
        <v>1632973</v>
      </c>
      <c r="Y24" s="68">
        <v>1632973</v>
      </c>
      <c r="Z24" s="68"/>
      <c r="AA24" s="68"/>
      <c r="AB24" s="68"/>
      <c r="AC24" s="68"/>
      <c r="AD24" s="68"/>
      <c r="AE24" s="68"/>
      <c r="AF24" s="69"/>
      <c r="AG24" s="71">
        <f t="shared" si="1"/>
        <v>8164865</v>
      </c>
      <c r="AH24" s="31">
        <f t="shared" si="0"/>
        <v>0</v>
      </c>
    </row>
    <row r="25" spans="1:34">
      <c r="A25" s="11">
        <v>8</v>
      </c>
      <c r="B25" s="12" t="s">
        <v>37</v>
      </c>
      <c r="C25" s="66" t="s">
        <v>30</v>
      </c>
      <c r="D25" s="13">
        <f>2232309*12</f>
        <v>26787708</v>
      </c>
      <c r="E25" s="14"/>
      <c r="F25" s="15"/>
      <c r="G25" s="16"/>
      <c r="H25" s="122">
        <f t="shared" si="2"/>
        <v>11161544.77452</v>
      </c>
      <c r="I25" s="90">
        <v>2232309</v>
      </c>
      <c r="J25" s="60">
        <v>2232309</v>
      </c>
      <c r="K25" s="60">
        <v>2232308.77452</v>
      </c>
      <c r="L25" s="123">
        <v>2232309</v>
      </c>
      <c r="M25" s="68">
        <v>2232309</v>
      </c>
      <c r="N25" s="68"/>
      <c r="O25" s="68"/>
      <c r="P25" s="68"/>
      <c r="Q25" s="68"/>
      <c r="R25" s="68"/>
      <c r="S25" s="68"/>
      <c r="T25" s="69"/>
      <c r="U25" s="70">
        <v>2232309</v>
      </c>
      <c r="V25" s="60">
        <v>2232309</v>
      </c>
      <c r="W25" s="60">
        <v>2232309</v>
      </c>
      <c r="X25" s="123">
        <v>2232309</v>
      </c>
      <c r="Y25" s="68">
        <v>2232309</v>
      </c>
      <c r="Z25" s="68"/>
      <c r="AA25" s="68"/>
      <c r="AB25" s="68"/>
      <c r="AC25" s="68"/>
      <c r="AD25" s="68"/>
      <c r="AE25" s="68"/>
      <c r="AF25" s="69"/>
      <c r="AG25" s="71">
        <f t="shared" si="1"/>
        <v>11161545</v>
      </c>
      <c r="AH25" s="31">
        <f t="shared" si="0"/>
        <v>-0.22547999955713749</v>
      </c>
    </row>
    <row r="26" spans="1:34" ht="15" thickBot="1">
      <c r="A26" s="18">
        <v>9</v>
      </c>
      <c r="B26" s="19" t="s">
        <v>38</v>
      </c>
      <c r="C26" s="72" t="s">
        <v>30</v>
      </c>
      <c r="D26" s="20">
        <f>465616*12</f>
        <v>5587392</v>
      </c>
      <c r="E26" s="21"/>
      <c r="F26" s="22"/>
      <c r="G26" s="23"/>
      <c r="H26" s="124">
        <f t="shared" si="2"/>
        <v>2328080</v>
      </c>
      <c r="I26" s="113">
        <v>465616</v>
      </c>
      <c r="J26" s="60">
        <v>465616</v>
      </c>
      <c r="K26" s="60">
        <v>465616</v>
      </c>
      <c r="L26" s="151">
        <v>465616</v>
      </c>
      <c r="M26" s="73">
        <v>465616</v>
      </c>
      <c r="N26" s="73"/>
      <c r="O26" s="73"/>
      <c r="P26" s="73"/>
      <c r="Q26" s="73"/>
      <c r="R26" s="73"/>
      <c r="S26" s="73"/>
      <c r="T26" s="74"/>
      <c r="U26" s="75">
        <v>465616</v>
      </c>
      <c r="V26" s="60">
        <v>465616</v>
      </c>
      <c r="W26" s="60">
        <v>465616</v>
      </c>
      <c r="X26" s="123">
        <v>465616</v>
      </c>
      <c r="Y26" s="73">
        <v>465616</v>
      </c>
      <c r="Z26" s="73"/>
      <c r="AA26" s="73"/>
      <c r="AB26" s="73"/>
      <c r="AC26" s="73"/>
      <c r="AD26" s="73"/>
      <c r="AE26" s="73"/>
      <c r="AF26" s="74"/>
      <c r="AG26" s="125">
        <f t="shared" si="1"/>
        <v>2328080</v>
      </c>
      <c r="AH26" s="32">
        <f t="shared" si="0"/>
        <v>0</v>
      </c>
    </row>
    <row r="27" spans="1:34" ht="15" thickBot="1">
      <c r="A27" s="189" t="s">
        <v>39</v>
      </c>
      <c r="B27" s="190"/>
      <c r="C27" s="33"/>
      <c r="D27" s="34">
        <f>SUM(D16:D26)</f>
        <v>8368244352</v>
      </c>
      <c r="E27" s="35"/>
      <c r="F27" s="36"/>
      <c r="G27" s="37"/>
      <c r="H27" s="126">
        <f>SUM(H16:H26)</f>
        <v>3650745795.5545201</v>
      </c>
      <c r="I27" s="127">
        <f>SUM(I16:I26)</f>
        <v>697353696</v>
      </c>
      <c r="J27" s="76">
        <f>SUM(J16:J26)</f>
        <v>696491689</v>
      </c>
      <c r="K27" s="152">
        <f t="shared" ref="K27:T27" si="4">SUM(K16:K26)</f>
        <v>697023051.55452001</v>
      </c>
      <c r="L27" s="153">
        <f t="shared" si="4"/>
        <v>862804695</v>
      </c>
      <c r="M27" s="154">
        <f t="shared" si="4"/>
        <v>697072664</v>
      </c>
      <c r="N27" s="127">
        <f t="shared" si="4"/>
        <v>0</v>
      </c>
      <c r="O27" s="76">
        <f t="shared" si="4"/>
        <v>0</v>
      </c>
      <c r="P27" s="76">
        <f t="shared" si="4"/>
        <v>0</v>
      </c>
      <c r="Q27" s="76">
        <f t="shared" si="4"/>
        <v>0</v>
      </c>
      <c r="R27" s="76">
        <f t="shared" si="4"/>
        <v>0</v>
      </c>
      <c r="S27" s="76">
        <f t="shared" si="4"/>
        <v>0</v>
      </c>
      <c r="T27" s="76">
        <f t="shared" si="4"/>
        <v>0</v>
      </c>
      <c r="U27" s="77">
        <f>SUM(U16:U26)</f>
        <v>697353696</v>
      </c>
      <c r="V27" s="77">
        <f t="shared" ref="V27:AF27" si="5">SUM(V16:V26)</f>
        <v>696491689</v>
      </c>
      <c r="W27" s="77">
        <f t="shared" si="5"/>
        <v>697023052</v>
      </c>
      <c r="X27" s="77">
        <f t="shared" si="5"/>
        <v>862804695</v>
      </c>
      <c r="Y27" s="77">
        <f t="shared" si="5"/>
        <v>697072664</v>
      </c>
      <c r="Z27" s="77">
        <f t="shared" si="5"/>
        <v>0</v>
      </c>
      <c r="AA27" s="77">
        <f t="shared" si="5"/>
        <v>0</v>
      </c>
      <c r="AB27" s="77">
        <f t="shared" si="5"/>
        <v>0</v>
      </c>
      <c r="AC27" s="77">
        <f t="shared" si="5"/>
        <v>0</v>
      </c>
      <c r="AD27" s="77">
        <f t="shared" si="5"/>
        <v>0</v>
      </c>
      <c r="AE27" s="77">
        <f t="shared" si="5"/>
        <v>0</v>
      </c>
      <c r="AF27" s="77">
        <f t="shared" si="5"/>
        <v>0</v>
      </c>
      <c r="AG27" s="128">
        <f>SUM(U27:AF27)</f>
        <v>3650745796</v>
      </c>
      <c r="AH27" s="38">
        <f t="shared" si="0"/>
        <v>-0.4454798698425293</v>
      </c>
    </row>
    <row r="28" spans="1:34" s="164" customFormat="1" ht="15" thickBot="1">
      <c r="B28" s="165"/>
      <c r="C28" s="166"/>
      <c r="D28" s="148">
        <v>-140000</v>
      </c>
      <c r="E28" s="149">
        <v>0.7</v>
      </c>
      <c r="F28" s="149">
        <v>0.3</v>
      </c>
      <c r="G28" s="149">
        <v>8.3333333333333329E-2</v>
      </c>
      <c r="H28" s="165">
        <f>100%/3</f>
        <v>0.33333333333333331</v>
      </c>
      <c r="I28" s="167"/>
      <c r="J28" s="167"/>
      <c r="K28" s="165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</row>
    <row r="29" spans="1:34" ht="44.25" customHeight="1" thickBot="1">
      <c r="A29" s="39"/>
      <c r="B29" s="191" t="s">
        <v>41</v>
      </c>
      <c r="C29" s="191"/>
      <c r="D29" s="192"/>
      <c r="E29" s="193" t="s">
        <v>7</v>
      </c>
      <c r="F29" s="194"/>
      <c r="G29" s="195"/>
      <c r="H29" s="168" t="s">
        <v>8</v>
      </c>
      <c r="I29" s="169"/>
      <c r="J29" s="169"/>
      <c r="K29" s="169"/>
      <c r="L29" s="169"/>
      <c r="M29" s="169"/>
      <c r="N29" s="170"/>
      <c r="O29" s="171"/>
      <c r="P29" s="171"/>
      <c r="Q29" s="171"/>
      <c r="R29" s="171"/>
      <c r="S29" s="171"/>
      <c r="T29" s="172"/>
      <c r="U29" s="173" t="s">
        <v>9</v>
      </c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5"/>
    </row>
    <row r="30" spans="1:34" ht="43.5" thickBot="1">
      <c r="A30" s="40" t="s">
        <v>10</v>
      </c>
      <c r="B30" s="41" t="s">
        <v>11</v>
      </c>
      <c r="C30" s="41" t="s">
        <v>42</v>
      </c>
      <c r="D30" s="42" t="s">
        <v>13</v>
      </c>
      <c r="E30" s="40">
        <v>1</v>
      </c>
      <c r="F30" s="41">
        <v>2</v>
      </c>
      <c r="G30" s="43">
        <v>3</v>
      </c>
      <c r="H30" s="129" t="s">
        <v>14</v>
      </c>
      <c r="I30" s="120" t="s">
        <v>15</v>
      </c>
      <c r="J30" s="52" t="s">
        <v>16</v>
      </c>
      <c r="K30" s="52" t="s">
        <v>17</v>
      </c>
      <c r="L30" s="52" t="s">
        <v>18</v>
      </c>
      <c r="M30" s="52" t="s">
        <v>19</v>
      </c>
      <c r="N30" s="52" t="s">
        <v>20</v>
      </c>
      <c r="O30" s="52" t="s">
        <v>21</v>
      </c>
      <c r="P30" s="52" t="s">
        <v>22</v>
      </c>
      <c r="Q30" s="52" t="s">
        <v>23</v>
      </c>
      <c r="R30" s="52" t="s">
        <v>24</v>
      </c>
      <c r="S30" s="52" t="s">
        <v>25</v>
      </c>
      <c r="T30" s="53" t="s">
        <v>26</v>
      </c>
      <c r="U30" s="54" t="s">
        <v>15</v>
      </c>
      <c r="V30" s="55" t="s">
        <v>16</v>
      </c>
      <c r="W30" s="55" t="s">
        <v>17</v>
      </c>
      <c r="X30" s="55" t="s">
        <v>18</v>
      </c>
      <c r="Y30" s="55" t="s">
        <v>19</v>
      </c>
      <c r="Z30" s="55" t="s">
        <v>20</v>
      </c>
      <c r="AA30" s="55" t="s">
        <v>21</v>
      </c>
      <c r="AB30" s="55" t="s">
        <v>22</v>
      </c>
      <c r="AC30" s="55" t="s">
        <v>23</v>
      </c>
      <c r="AD30" s="55" t="s">
        <v>24</v>
      </c>
      <c r="AE30" s="55" t="s">
        <v>25</v>
      </c>
      <c r="AF30" s="56" t="s">
        <v>26</v>
      </c>
      <c r="AG30" s="57" t="s">
        <v>27</v>
      </c>
      <c r="AH30" s="29" t="s">
        <v>28</v>
      </c>
    </row>
    <row r="31" spans="1:34" ht="15" thickBot="1">
      <c r="A31" s="5">
        <v>1</v>
      </c>
      <c r="B31" s="6" t="s">
        <v>63</v>
      </c>
      <c r="C31" s="58">
        <v>1394</v>
      </c>
      <c r="D31" s="7">
        <v>1816723</v>
      </c>
      <c r="E31" s="78">
        <f>+D31*E28</f>
        <v>1271706.0999999999</v>
      </c>
      <c r="F31" s="79">
        <f>+D31*F28</f>
        <v>545016.9</v>
      </c>
      <c r="G31" s="130"/>
      <c r="H31" s="131">
        <f>SUM(I31:T31)</f>
        <v>1271706.0999999999</v>
      </c>
      <c r="I31" s="132"/>
      <c r="J31" s="80"/>
      <c r="K31" s="133">
        <v>1271706.0999999999</v>
      </c>
      <c r="L31" s="59"/>
      <c r="M31" s="59"/>
      <c r="N31" s="59"/>
      <c r="O31" s="59"/>
      <c r="P31" s="59"/>
      <c r="Q31" s="59"/>
      <c r="R31" s="59"/>
      <c r="S31" s="59"/>
      <c r="T31" s="61"/>
      <c r="U31" s="62"/>
      <c r="V31" s="82"/>
      <c r="W31" s="63">
        <v>1271706.0999999999</v>
      </c>
      <c r="X31" s="63"/>
      <c r="Y31" s="63"/>
      <c r="Z31" s="63"/>
      <c r="AA31" s="63"/>
      <c r="AB31" s="63"/>
      <c r="AC31" s="63"/>
      <c r="AD31" s="63"/>
      <c r="AE31" s="63"/>
      <c r="AF31" s="63"/>
      <c r="AG31" s="83">
        <f>SUM(U31:AF31)</f>
        <v>1271706.0999999999</v>
      </c>
      <c r="AH31" s="30">
        <f t="shared" ref="AH31:AH73" si="6">+H31-AG31</f>
        <v>0</v>
      </c>
    </row>
    <row r="32" spans="1:34">
      <c r="A32" s="5"/>
      <c r="B32" s="6" t="s">
        <v>64</v>
      </c>
      <c r="C32" s="58">
        <v>1394</v>
      </c>
      <c r="D32" s="7">
        <v>80955336</v>
      </c>
      <c r="E32" s="84">
        <f>+D32*E28</f>
        <v>56668735.199999996</v>
      </c>
      <c r="F32" s="85">
        <f>+D32*F28</f>
        <v>24286600.800000001</v>
      </c>
      <c r="G32" s="134"/>
      <c r="H32" s="122">
        <f>SUM(I32:T32)</f>
        <v>56668735.199999996</v>
      </c>
      <c r="I32" s="81"/>
      <c r="J32" s="86"/>
      <c r="K32" s="133">
        <v>56668735.199999996</v>
      </c>
      <c r="L32" s="59"/>
      <c r="M32" s="59"/>
      <c r="N32" s="59"/>
      <c r="O32" s="59"/>
      <c r="P32" s="59"/>
      <c r="Q32" s="59"/>
      <c r="R32" s="59"/>
      <c r="S32" s="59"/>
      <c r="T32" s="61"/>
      <c r="U32" s="87"/>
      <c r="V32" s="60"/>
      <c r="W32" s="59">
        <v>56668735.199999996</v>
      </c>
      <c r="X32" s="59"/>
      <c r="Y32" s="59"/>
      <c r="Z32" s="59"/>
      <c r="AA32" s="59"/>
      <c r="AB32" s="59"/>
      <c r="AC32" s="59"/>
      <c r="AD32" s="59"/>
      <c r="AE32" s="59"/>
      <c r="AF32" s="59"/>
      <c r="AG32" s="83">
        <f>SUM(U32:AF32)</f>
        <v>56668735.199999996</v>
      </c>
      <c r="AH32" s="30">
        <f t="shared" si="6"/>
        <v>0</v>
      </c>
    </row>
    <row r="33" spans="1:34">
      <c r="A33" s="11">
        <v>2</v>
      </c>
      <c r="B33" s="12" t="s">
        <v>43</v>
      </c>
      <c r="C33" s="66"/>
      <c r="D33" s="13"/>
      <c r="E33" s="88"/>
      <c r="F33" s="89"/>
      <c r="G33" s="135"/>
      <c r="H33" s="122">
        <f t="shared" ref="H33:H73" si="7">SUM(I33:T33)</f>
        <v>0</v>
      </c>
      <c r="I33" s="90"/>
      <c r="J33" s="86"/>
      <c r="K33" s="136"/>
      <c r="L33" s="68"/>
      <c r="M33" s="68"/>
      <c r="N33" s="68"/>
      <c r="O33" s="68"/>
      <c r="P33" s="68"/>
      <c r="Q33" s="68"/>
      <c r="R33" s="68"/>
      <c r="S33" s="68"/>
      <c r="T33" s="69"/>
      <c r="U33" s="70"/>
      <c r="V33" s="60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91">
        <f>SUM(U33:AF33)</f>
        <v>0</v>
      </c>
      <c r="AH33" s="31">
        <f t="shared" si="6"/>
        <v>0</v>
      </c>
    </row>
    <row r="34" spans="1:34">
      <c r="A34" s="11">
        <v>3</v>
      </c>
      <c r="B34" s="12" t="s">
        <v>44</v>
      </c>
      <c r="C34" s="66"/>
      <c r="D34" s="13"/>
      <c r="E34" s="88"/>
      <c r="F34" s="89"/>
      <c r="G34" s="135"/>
      <c r="H34" s="122">
        <f t="shared" si="7"/>
        <v>0</v>
      </c>
      <c r="I34" s="90"/>
      <c r="J34" s="86"/>
      <c r="K34" s="136"/>
      <c r="L34" s="68"/>
      <c r="M34" s="68"/>
      <c r="N34" s="68"/>
      <c r="O34" s="68"/>
      <c r="P34" s="68"/>
      <c r="Q34" s="68"/>
      <c r="R34" s="68"/>
      <c r="S34" s="68"/>
      <c r="T34" s="69"/>
      <c r="U34" s="70"/>
      <c r="V34" s="60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91">
        <f t="shared" ref="AG34:AG64" si="8">SUM(U34:AF34)</f>
        <v>0</v>
      </c>
      <c r="AH34" s="31">
        <f t="shared" si="6"/>
        <v>0</v>
      </c>
    </row>
    <row r="35" spans="1:34">
      <c r="A35" s="11">
        <v>4</v>
      </c>
      <c r="B35" s="12" t="s">
        <v>65</v>
      </c>
      <c r="C35" s="66">
        <v>1865</v>
      </c>
      <c r="D35" s="13">
        <v>161329007</v>
      </c>
      <c r="E35" s="88">
        <f>+D35*E28</f>
        <v>112930304.89999999</v>
      </c>
      <c r="F35" s="89">
        <f>+D35*F28</f>
        <v>48398702.100000001</v>
      </c>
      <c r="G35" s="135"/>
      <c r="H35" s="122">
        <f t="shared" si="7"/>
        <v>112930304.89999999</v>
      </c>
      <c r="I35" s="90"/>
      <c r="J35" s="86"/>
      <c r="K35" s="136">
        <v>113055342.69043609</v>
      </c>
      <c r="L35" s="68"/>
      <c r="M35" s="68">
        <v>-125037.79043610394</v>
      </c>
      <c r="N35" s="68"/>
      <c r="O35" s="68"/>
      <c r="P35" s="68"/>
      <c r="Q35" s="68"/>
      <c r="R35" s="68"/>
      <c r="S35" s="68"/>
      <c r="T35" s="69"/>
      <c r="U35" s="70"/>
      <c r="V35" s="60"/>
      <c r="W35" s="90">
        <v>113055342.69043609</v>
      </c>
      <c r="X35" s="68"/>
      <c r="Y35" s="68">
        <v>-125037.79043610394</v>
      </c>
      <c r="Z35" s="68"/>
      <c r="AA35" s="68"/>
      <c r="AB35" s="68"/>
      <c r="AC35" s="68"/>
      <c r="AD35" s="68"/>
      <c r="AE35" s="68"/>
      <c r="AF35" s="68"/>
      <c r="AG35" s="91">
        <f t="shared" si="8"/>
        <v>112930304.89999999</v>
      </c>
      <c r="AH35" s="31">
        <f t="shared" si="6"/>
        <v>0</v>
      </c>
    </row>
    <row r="36" spans="1:34">
      <c r="A36" s="11"/>
      <c r="B36" s="12" t="s">
        <v>66</v>
      </c>
      <c r="C36" s="66">
        <v>1865</v>
      </c>
      <c r="D36" s="13">
        <v>19305000</v>
      </c>
      <c r="E36" s="88">
        <f>+D36*E28</f>
        <v>13513500</v>
      </c>
      <c r="F36" s="89">
        <f>+D36*F28</f>
        <v>5791500</v>
      </c>
      <c r="G36" s="135"/>
      <c r="H36" s="122">
        <f t="shared" si="7"/>
        <v>13513500</v>
      </c>
      <c r="I36" s="90"/>
      <c r="J36" s="86"/>
      <c r="K36" s="136">
        <v>13528462.309563892</v>
      </c>
      <c r="L36" s="68"/>
      <c r="M36" s="68">
        <v>-14962.309563891962</v>
      </c>
      <c r="N36" s="68"/>
      <c r="O36" s="68"/>
      <c r="P36" s="68"/>
      <c r="Q36" s="68"/>
      <c r="R36" s="68"/>
      <c r="S36" s="68"/>
      <c r="T36" s="69"/>
      <c r="U36" s="70"/>
      <c r="V36" s="60"/>
      <c r="W36" s="90">
        <v>13528462.309563892</v>
      </c>
      <c r="X36" s="68"/>
      <c r="Y36" s="68">
        <v>-14962.309563891962</v>
      </c>
      <c r="Z36" s="68"/>
      <c r="AA36" s="68"/>
      <c r="AB36" s="68"/>
      <c r="AC36" s="68"/>
      <c r="AD36" s="68"/>
      <c r="AE36" s="68"/>
      <c r="AF36" s="68"/>
      <c r="AG36" s="91">
        <f t="shared" si="8"/>
        <v>13513500</v>
      </c>
      <c r="AH36" s="31">
        <f t="shared" si="6"/>
        <v>0</v>
      </c>
    </row>
    <row r="37" spans="1:34">
      <c r="A37" s="11"/>
      <c r="B37" s="12" t="s">
        <v>67</v>
      </c>
      <c r="C37" s="66"/>
      <c r="D37" s="137"/>
      <c r="E37" s="138"/>
      <c r="F37" s="139"/>
      <c r="G37" s="140"/>
      <c r="H37" s="122">
        <f t="shared" si="7"/>
        <v>0</v>
      </c>
      <c r="I37" s="90"/>
      <c r="J37" s="86"/>
      <c r="K37" s="136"/>
      <c r="L37" s="68"/>
      <c r="M37" s="68"/>
      <c r="N37" s="68"/>
      <c r="O37" s="68"/>
      <c r="P37" s="68"/>
      <c r="Q37" s="68"/>
      <c r="R37" s="68"/>
      <c r="S37" s="68"/>
      <c r="T37" s="69"/>
      <c r="U37" s="70"/>
      <c r="V37" s="60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91">
        <f t="shared" si="8"/>
        <v>0</v>
      </c>
      <c r="AH37" s="31">
        <f t="shared" si="6"/>
        <v>0</v>
      </c>
    </row>
    <row r="38" spans="1:34">
      <c r="A38" s="11">
        <v>5</v>
      </c>
      <c r="B38" s="12" t="s">
        <v>45</v>
      </c>
      <c r="C38" s="66" t="s">
        <v>68</v>
      </c>
      <c r="D38" s="13">
        <f>30491110+31004910</f>
        <v>61496020</v>
      </c>
      <c r="E38" s="88">
        <f>+D38*E28</f>
        <v>43047214</v>
      </c>
      <c r="F38" s="89">
        <f>+D38*F28</f>
        <v>18448806</v>
      </c>
      <c r="G38" s="135"/>
      <c r="H38" s="122">
        <f t="shared" si="7"/>
        <v>43047214</v>
      </c>
      <c r="I38" s="90"/>
      <c r="J38" s="86"/>
      <c r="K38" s="136">
        <v>21703437</v>
      </c>
      <c r="L38" s="68">
        <v>21343777</v>
      </c>
      <c r="M38" s="68"/>
      <c r="N38" s="68"/>
      <c r="O38" s="68"/>
      <c r="P38" s="68"/>
      <c r="Q38" s="68"/>
      <c r="R38" s="68"/>
      <c r="S38" s="68"/>
      <c r="T38" s="69"/>
      <c r="U38" s="70"/>
      <c r="V38" s="60"/>
      <c r="W38" s="68">
        <v>21703437</v>
      </c>
      <c r="X38" s="68">
        <v>21343777</v>
      </c>
      <c r="Y38" s="68"/>
      <c r="Z38" s="68"/>
      <c r="AA38" s="68"/>
      <c r="AB38" s="68"/>
      <c r="AC38" s="68"/>
      <c r="AD38" s="68"/>
      <c r="AE38" s="68"/>
      <c r="AF38" s="68"/>
      <c r="AG38" s="91">
        <f t="shared" si="8"/>
        <v>43047214</v>
      </c>
      <c r="AH38" s="31">
        <f t="shared" si="6"/>
        <v>0</v>
      </c>
    </row>
    <row r="39" spans="1:34" ht="28.5">
      <c r="A39" s="11">
        <v>6</v>
      </c>
      <c r="B39" s="44" t="s">
        <v>46</v>
      </c>
      <c r="C39" s="66"/>
      <c r="D39" s="13"/>
      <c r="E39" s="88"/>
      <c r="F39" s="89"/>
      <c r="G39" s="135"/>
      <c r="H39" s="122">
        <f t="shared" si="7"/>
        <v>0</v>
      </c>
      <c r="I39" s="90"/>
      <c r="J39" s="86"/>
      <c r="K39" s="136"/>
      <c r="L39" s="68"/>
      <c r="M39" s="68"/>
      <c r="N39" s="68"/>
      <c r="O39" s="68"/>
      <c r="P39" s="68"/>
      <c r="Q39" s="68"/>
      <c r="R39" s="68"/>
      <c r="S39" s="68"/>
      <c r="T39" s="69"/>
      <c r="U39" s="70"/>
      <c r="V39" s="60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91">
        <f t="shared" si="8"/>
        <v>0</v>
      </c>
      <c r="AH39" s="31">
        <f t="shared" si="6"/>
        <v>0</v>
      </c>
    </row>
    <row r="40" spans="1:34">
      <c r="A40" s="11">
        <v>7</v>
      </c>
      <c r="B40" s="12" t="s">
        <v>69</v>
      </c>
      <c r="C40" s="66"/>
      <c r="D40" s="13"/>
      <c r="E40" s="88"/>
      <c r="F40" s="89"/>
      <c r="G40" s="135"/>
      <c r="H40" s="122">
        <f t="shared" si="7"/>
        <v>0</v>
      </c>
      <c r="I40" s="90"/>
      <c r="J40" s="86"/>
      <c r="K40" s="136"/>
      <c r="L40" s="68"/>
      <c r="M40" s="68"/>
      <c r="N40" s="68"/>
      <c r="O40" s="68"/>
      <c r="P40" s="68"/>
      <c r="Q40" s="68"/>
      <c r="R40" s="68"/>
      <c r="S40" s="68"/>
      <c r="T40" s="69"/>
      <c r="U40" s="70"/>
      <c r="V40" s="60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91">
        <f t="shared" si="8"/>
        <v>0</v>
      </c>
      <c r="AH40" s="31">
        <f t="shared" si="6"/>
        <v>0</v>
      </c>
    </row>
    <row r="41" spans="1:34">
      <c r="A41" s="11">
        <v>8</v>
      </c>
      <c r="B41" s="12" t="s">
        <v>47</v>
      </c>
      <c r="C41" s="66">
        <v>2317</v>
      </c>
      <c r="D41" s="13">
        <v>44240968</v>
      </c>
      <c r="E41" s="88">
        <f>+D41*E28</f>
        <v>30968677.599999998</v>
      </c>
      <c r="F41" s="89">
        <f>+D41*F28</f>
        <v>13272290.4</v>
      </c>
      <c r="G41" s="135"/>
      <c r="H41" s="122">
        <f t="shared" si="7"/>
        <v>31013281.196755894</v>
      </c>
      <c r="I41" s="90"/>
      <c r="J41" s="92"/>
      <c r="K41" s="136"/>
      <c r="L41" s="68"/>
      <c r="M41" s="68">
        <v>31013281.196755894</v>
      </c>
      <c r="N41" s="68"/>
      <c r="O41" s="68"/>
      <c r="P41" s="68"/>
      <c r="Q41" s="68"/>
      <c r="R41" s="68"/>
      <c r="S41" s="68"/>
      <c r="T41" s="69"/>
      <c r="U41" s="70"/>
      <c r="V41" s="60"/>
      <c r="W41" s="68"/>
      <c r="X41" s="68"/>
      <c r="Y41" s="68">
        <v>30968677.599999998</v>
      </c>
      <c r="Z41" s="68"/>
      <c r="AA41" s="68"/>
      <c r="AB41" s="68"/>
      <c r="AC41" s="68"/>
      <c r="AD41" s="68"/>
      <c r="AE41" s="68"/>
      <c r="AF41" s="68"/>
      <c r="AG41" s="91">
        <f t="shared" si="8"/>
        <v>30968677.599999998</v>
      </c>
      <c r="AH41" s="31">
        <f t="shared" si="6"/>
        <v>44603.596755895764</v>
      </c>
    </row>
    <row r="42" spans="1:34" s="105" customFormat="1" ht="28.5">
      <c r="A42" s="93">
        <v>9</v>
      </c>
      <c r="B42" s="94" t="s">
        <v>48</v>
      </c>
      <c r="C42" s="95">
        <v>1979</v>
      </c>
      <c r="D42" s="96">
        <v>83764971</v>
      </c>
      <c r="E42" s="97">
        <f>+D42*E28</f>
        <v>58635479.699999996</v>
      </c>
      <c r="F42" s="98">
        <f>+D42*F28</f>
        <v>25129491.300000001</v>
      </c>
      <c r="G42" s="141"/>
      <c r="H42" s="122">
        <f t="shared" si="7"/>
        <v>58635480</v>
      </c>
      <c r="I42" s="101"/>
      <c r="J42" s="100"/>
      <c r="K42" s="142">
        <v>58635480</v>
      </c>
      <c r="L42" s="99"/>
      <c r="M42" s="99"/>
      <c r="N42" s="99"/>
      <c r="O42" s="99"/>
      <c r="P42" s="99"/>
      <c r="Q42" s="99"/>
      <c r="R42" s="99"/>
      <c r="S42" s="99"/>
      <c r="T42" s="102"/>
      <c r="U42" s="103"/>
      <c r="V42" s="104"/>
      <c r="W42" s="99">
        <v>58635480</v>
      </c>
      <c r="X42" s="99"/>
      <c r="Y42" s="99"/>
      <c r="Z42" s="99"/>
      <c r="AA42" s="99"/>
      <c r="AB42" s="99"/>
      <c r="AC42" s="99"/>
      <c r="AD42" s="99"/>
      <c r="AE42" s="99"/>
      <c r="AF42" s="99"/>
      <c r="AG42" s="91">
        <f t="shared" si="8"/>
        <v>58635480</v>
      </c>
      <c r="AH42" s="31">
        <f t="shared" si="6"/>
        <v>0</v>
      </c>
    </row>
    <row r="43" spans="1:34">
      <c r="A43" s="11">
        <v>10</v>
      </c>
      <c r="B43" s="12" t="s">
        <v>49</v>
      </c>
      <c r="C43" s="66"/>
      <c r="D43" s="13"/>
      <c r="E43" s="88"/>
      <c r="F43" s="89"/>
      <c r="G43" s="135"/>
      <c r="H43" s="122">
        <f t="shared" si="7"/>
        <v>0</v>
      </c>
      <c r="I43" s="90"/>
      <c r="J43" s="92"/>
      <c r="K43" s="136"/>
      <c r="L43" s="68"/>
      <c r="M43" s="68"/>
      <c r="N43" s="68"/>
      <c r="O43" s="68"/>
      <c r="P43" s="68"/>
      <c r="Q43" s="68"/>
      <c r="R43" s="68"/>
      <c r="S43" s="68"/>
      <c r="T43" s="69"/>
      <c r="U43" s="67">
        <f>SUM(U31:U42)</f>
        <v>0</v>
      </c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91">
        <f t="shared" si="8"/>
        <v>0</v>
      </c>
      <c r="AH43" s="31">
        <f t="shared" si="6"/>
        <v>0</v>
      </c>
    </row>
    <row r="44" spans="1:34">
      <c r="A44" s="11">
        <v>11</v>
      </c>
      <c r="B44" s="12" t="s">
        <v>50</v>
      </c>
      <c r="C44" s="66">
        <v>1978</v>
      </c>
      <c r="D44" s="13">
        <v>190970000</v>
      </c>
      <c r="E44" s="88">
        <f>+D44*E28</f>
        <v>133678999.99999999</v>
      </c>
      <c r="F44" s="89">
        <f>+D44*F28</f>
        <v>57291000</v>
      </c>
      <c r="G44" s="135"/>
      <c r="H44" s="122">
        <f t="shared" si="7"/>
        <v>133679000</v>
      </c>
      <c r="I44" s="90"/>
      <c r="J44" s="92"/>
      <c r="K44" s="136">
        <v>133679000</v>
      </c>
      <c r="L44" s="68"/>
      <c r="M44" s="68"/>
      <c r="N44" s="68"/>
      <c r="O44" s="68"/>
      <c r="P44" s="68"/>
      <c r="Q44" s="68"/>
      <c r="R44" s="68"/>
      <c r="S44" s="68"/>
      <c r="T44" s="69"/>
      <c r="U44" s="70"/>
      <c r="V44" s="68"/>
      <c r="W44" s="68">
        <v>133679000</v>
      </c>
      <c r="X44" s="68"/>
      <c r="Y44" s="68"/>
      <c r="Z44" s="68"/>
      <c r="AA44" s="68"/>
      <c r="AB44" s="68"/>
      <c r="AC44" s="68"/>
      <c r="AD44" s="68"/>
      <c r="AE44" s="68"/>
      <c r="AF44" s="68"/>
      <c r="AG44" s="91">
        <f t="shared" si="8"/>
        <v>133679000</v>
      </c>
      <c r="AH44" s="31">
        <f t="shared" si="6"/>
        <v>0</v>
      </c>
    </row>
    <row r="45" spans="1:34">
      <c r="A45" s="11">
        <v>12</v>
      </c>
      <c r="B45" s="12" t="s">
        <v>51</v>
      </c>
      <c r="C45" s="66"/>
      <c r="D45" s="13"/>
      <c r="E45" s="88"/>
      <c r="F45" s="89"/>
      <c r="G45" s="135"/>
      <c r="H45" s="122">
        <f t="shared" si="7"/>
        <v>0</v>
      </c>
      <c r="I45" s="90"/>
      <c r="J45" s="92"/>
      <c r="K45" s="136"/>
      <c r="L45" s="68"/>
      <c r="M45" s="68"/>
      <c r="N45" s="68"/>
      <c r="O45" s="68"/>
      <c r="P45" s="68"/>
      <c r="Q45" s="68"/>
      <c r="R45" s="68"/>
      <c r="S45" s="68"/>
      <c r="T45" s="69"/>
      <c r="U45" s="70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91">
        <f t="shared" si="8"/>
        <v>0</v>
      </c>
      <c r="AH45" s="31">
        <f t="shared" si="6"/>
        <v>0</v>
      </c>
    </row>
    <row r="46" spans="1:34">
      <c r="A46" s="11">
        <v>13</v>
      </c>
      <c r="B46" s="12" t="s">
        <v>52</v>
      </c>
      <c r="C46" s="66">
        <v>1980</v>
      </c>
      <c r="D46" s="13">
        <v>30390434</v>
      </c>
      <c r="E46" s="88">
        <f>+D46*E28</f>
        <v>21273303.799999997</v>
      </c>
      <c r="F46" s="89">
        <f>+D46*F28</f>
        <v>9117130.1999999993</v>
      </c>
      <c r="G46" s="135"/>
      <c r="H46" s="122">
        <f t="shared" si="7"/>
        <v>21273303.799999997</v>
      </c>
      <c r="I46" s="90"/>
      <c r="J46" s="92"/>
      <c r="K46" s="136">
        <v>21273303.799999997</v>
      </c>
      <c r="L46" s="68"/>
      <c r="M46" s="68"/>
      <c r="N46" s="68"/>
      <c r="O46" s="68"/>
      <c r="P46" s="68"/>
      <c r="Q46" s="68"/>
      <c r="R46" s="68"/>
      <c r="S46" s="68"/>
      <c r="T46" s="69"/>
      <c r="U46" s="70"/>
      <c r="V46" s="68"/>
      <c r="W46" s="68">
        <v>21273304</v>
      </c>
      <c r="X46" s="68"/>
      <c r="Y46" s="68"/>
      <c r="Z46" s="68"/>
      <c r="AA46" s="68"/>
      <c r="AB46" s="68"/>
      <c r="AC46" s="68"/>
      <c r="AD46" s="68"/>
      <c r="AE46" s="68"/>
      <c r="AF46" s="68"/>
      <c r="AG46" s="91">
        <f t="shared" si="8"/>
        <v>21273304</v>
      </c>
      <c r="AH46" s="31">
        <f t="shared" si="6"/>
        <v>-0.20000000298023224</v>
      </c>
    </row>
    <row r="47" spans="1:34">
      <c r="A47" s="11">
        <v>14</v>
      </c>
      <c r="B47" s="12" t="s">
        <v>70</v>
      </c>
      <c r="C47" s="66">
        <v>1248</v>
      </c>
      <c r="D47" s="13">
        <v>9163050</v>
      </c>
      <c r="E47" s="88">
        <f>+D47*$E$28</f>
        <v>6414135</v>
      </c>
      <c r="F47" s="89">
        <f>+D47*$F$28</f>
        <v>2748915</v>
      </c>
      <c r="G47" s="135"/>
      <c r="H47" s="122">
        <f t="shared" si="7"/>
        <v>6414135</v>
      </c>
      <c r="I47" s="90"/>
      <c r="J47" s="92"/>
      <c r="K47" s="136">
        <v>6414135</v>
      </c>
      <c r="L47" s="68"/>
      <c r="M47" s="68"/>
      <c r="N47" s="68"/>
      <c r="O47" s="68"/>
      <c r="P47" s="68"/>
      <c r="Q47" s="68"/>
      <c r="R47" s="68"/>
      <c r="S47" s="68"/>
      <c r="T47" s="69"/>
      <c r="U47" s="70"/>
      <c r="V47" s="68"/>
      <c r="W47" s="68">
        <v>6414135</v>
      </c>
      <c r="X47" s="68"/>
      <c r="Y47" s="68"/>
      <c r="Z47" s="68"/>
      <c r="AA47" s="68"/>
      <c r="AB47" s="68"/>
      <c r="AC47" s="68"/>
      <c r="AD47" s="68"/>
      <c r="AE47" s="68"/>
      <c r="AF47" s="68"/>
      <c r="AG47" s="91">
        <f t="shared" si="8"/>
        <v>6414135</v>
      </c>
      <c r="AH47" s="31">
        <f t="shared" si="6"/>
        <v>0</v>
      </c>
    </row>
    <row r="48" spans="1:34">
      <c r="A48" s="11">
        <v>15</v>
      </c>
      <c r="B48" s="12" t="s">
        <v>71</v>
      </c>
      <c r="C48" s="66">
        <v>1248</v>
      </c>
      <c r="D48" s="13">
        <v>54978300</v>
      </c>
      <c r="E48" s="88">
        <f>+D48*$E$28</f>
        <v>38484810</v>
      </c>
      <c r="F48" s="89">
        <f>+D48*$F$28</f>
        <v>16493490</v>
      </c>
      <c r="G48" s="135"/>
      <c r="H48" s="122">
        <f t="shared" si="7"/>
        <v>38484810</v>
      </c>
      <c r="I48" s="90"/>
      <c r="J48" s="92"/>
      <c r="K48" s="136">
        <v>38484810</v>
      </c>
      <c r="L48" s="68"/>
      <c r="M48" s="68"/>
      <c r="N48" s="68"/>
      <c r="O48" s="68"/>
      <c r="P48" s="68"/>
      <c r="Q48" s="68"/>
      <c r="R48" s="68"/>
      <c r="S48" s="68"/>
      <c r="T48" s="69"/>
      <c r="U48" s="70"/>
      <c r="V48" s="68"/>
      <c r="W48" s="68">
        <v>38484810</v>
      </c>
      <c r="X48" s="68"/>
      <c r="Y48" s="68"/>
      <c r="Z48" s="68"/>
      <c r="AA48" s="68"/>
      <c r="AB48" s="68"/>
      <c r="AC48" s="68"/>
      <c r="AD48" s="68"/>
      <c r="AE48" s="68"/>
      <c r="AF48" s="68"/>
      <c r="AG48" s="91">
        <f t="shared" si="8"/>
        <v>38484810</v>
      </c>
      <c r="AH48" s="31">
        <f t="shared" si="6"/>
        <v>0</v>
      </c>
    </row>
    <row r="49" spans="1:34">
      <c r="A49" s="11">
        <v>0</v>
      </c>
      <c r="B49" s="12" t="s">
        <v>72</v>
      </c>
      <c r="C49" s="66">
        <v>1248</v>
      </c>
      <c r="D49" s="13">
        <v>35636250</v>
      </c>
      <c r="E49" s="88">
        <f>+D49*$E$28</f>
        <v>24945375</v>
      </c>
      <c r="F49" s="89">
        <f>+D49*$F$28</f>
        <v>10690875</v>
      </c>
      <c r="G49" s="135"/>
      <c r="H49" s="122">
        <f t="shared" si="7"/>
        <v>24945375</v>
      </c>
      <c r="I49" s="90"/>
      <c r="J49" s="92"/>
      <c r="K49" s="136">
        <v>24945375</v>
      </c>
      <c r="L49" s="68"/>
      <c r="M49" s="68"/>
      <c r="N49" s="68"/>
      <c r="O49" s="68"/>
      <c r="P49" s="68"/>
      <c r="Q49" s="68"/>
      <c r="R49" s="68"/>
      <c r="S49" s="68"/>
      <c r="T49" s="69"/>
      <c r="U49" s="70"/>
      <c r="V49" s="68"/>
      <c r="W49" s="68">
        <v>24945375</v>
      </c>
      <c r="X49" s="68"/>
      <c r="Y49" s="68"/>
      <c r="Z49" s="68"/>
      <c r="AA49" s="68"/>
      <c r="AB49" s="68"/>
      <c r="AC49" s="68"/>
      <c r="AD49" s="68"/>
      <c r="AE49" s="68"/>
      <c r="AF49" s="68"/>
      <c r="AG49" s="91">
        <f t="shared" si="8"/>
        <v>24945375</v>
      </c>
      <c r="AH49" s="31">
        <f t="shared" si="6"/>
        <v>0</v>
      </c>
    </row>
    <row r="50" spans="1:34">
      <c r="A50" s="11">
        <v>0</v>
      </c>
      <c r="B50" s="12" t="s">
        <v>73</v>
      </c>
      <c r="C50" s="66">
        <v>1248</v>
      </c>
      <c r="D50" s="13">
        <v>4520087</v>
      </c>
      <c r="E50" s="88">
        <f>+D50*$E$28</f>
        <v>3164060.9</v>
      </c>
      <c r="F50" s="89">
        <f>+D50*$F$28</f>
        <v>1356026.0999999999</v>
      </c>
      <c r="G50" s="135"/>
      <c r="H50" s="122">
        <f t="shared" si="7"/>
        <v>3164060.9</v>
      </c>
      <c r="I50" s="90"/>
      <c r="J50" s="92"/>
      <c r="K50" s="136">
        <v>3164060.9</v>
      </c>
      <c r="L50" s="68"/>
      <c r="M50" s="68"/>
      <c r="N50" s="68"/>
      <c r="O50" s="68"/>
      <c r="P50" s="68"/>
      <c r="Q50" s="68"/>
      <c r="R50" s="68"/>
      <c r="S50" s="68"/>
      <c r="T50" s="69"/>
      <c r="U50" s="70"/>
      <c r="V50" s="68"/>
      <c r="W50" s="68">
        <v>3164060.9</v>
      </c>
      <c r="X50" s="68"/>
      <c r="Y50" s="68"/>
      <c r="Z50" s="68"/>
      <c r="AA50" s="68"/>
      <c r="AB50" s="68"/>
      <c r="AC50" s="68"/>
      <c r="AD50" s="68"/>
      <c r="AE50" s="68"/>
      <c r="AF50" s="68"/>
      <c r="AG50" s="91">
        <f t="shared" si="8"/>
        <v>3164060.9</v>
      </c>
      <c r="AH50" s="31">
        <f t="shared" si="6"/>
        <v>0</v>
      </c>
    </row>
    <row r="51" spans="1:34">
      <c r="A51" s="11">
        <v>0</v>
      </c>
      <c r="B51" s="12" t="s">
        <v>53</v>
      </c>
      <c r="C51" s="66">
        <v>1981</v>
      </c>
      <c r="D51" s="13">
        <v>18964450</v>
      </c>
      <c r="E51" s="88">
        <f>+D51*$E$28</f>
        <v>13275115</v>
      </c>
      <c r="F51" s="89">
        <f>+D51*$F$28</f>
        <v>5689335</v>
      </c>
      <c r="G51" s="135"/>
      <c r="H51" s="122">
        <f t="shared" si="7"/>
        <v>13275115</v>
      </c>
      <c r="I51" s="90"/>
      <c r="J51" s="92"/>
      <c r="K51" s="136"/>
      <c r="L51" s="68">
        <v>13275115</v>
      </c>
      <c r="M51" s="68"/>
      <c r="N51" s="68"/>
      <c r="O51" s="68"/>
      <c r="P51" s="68"/>
      <c r="Q51" s="68"/>
      <c r="R51" s="68"/>
      <c r="S51" s="68"/>
      <c r="T51" s="69"/>
      <c r="U51" s="70"/>
      <c r="V51" s="68"/>
      <c r="W51" s="68"/>
      <c r="X51" s="68">
        <v>13275115</v>
      </c>
      <c r="Y51" s="68"/>
      <c r="Z51" s="68"/>
      <c r="AA51" s="68"/>
      <c r="AB51" s="68"/>
      <c r="AC51" s="68"/>
      <c r="AD51" s="68"/>
      <c r="AE51" s="68"/>
      <c r="AF51" s="68"/>
      <c r="AG51" s="91">
        <f t="shared" si="8"/>
        <v>13275115</v>
      </c>
      <c r="AH51" s="31">
        <f t="shared" si="6"/>
        <v>0</v>
      </c>
    </row>
    <row r="52" spans="1:34">
      <c r="A52" s="11">
        <v>0</v>
      </c>
      <c r="B52" s="12" t="s">
        <v>54</v>
      </c>
      <c r="C52" s="66"/>
      <c r="D52" s="13"/>
      <c r="E52" s="88"/>
      <c r="F52" s="89"/>
      <c r="G52" s="135"/>
      <c r="H52" s="122">
        <f t="shared" si="7"/>
        <v>0</v>
      </c>
      <c r="I52" s="90"/>
      <c r="J52" s="92"/>
      <c r="K52" s="136"/>
      <c r="L52" s="68"/>
      <c r="M52" s="68"/>
      <c r="N52" s="68"/>
      <c r="O52" s="68"/>
      <c r="P52" s="68"/>
      <c r="Q52" s="68"/>
      <c r="R52" s="68"/>
      <c r="S52" s="68"/>
      <c r="T52" s="69"/>
      <c r="U52" s="70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91">
        <f t="shared" si="8"/>
        <v>0</v>
      </c>
      <c r="AH52" s="31">
        <f t="shared" si="6"/>
        <v>0</v>
      </c>
    </row>
    <row r="53" spans="1:34">
      <c r="A53" s="11">
        <v>0</v>
      </c>
      <c r="B53" s="12" t="s">
        <v>55</v>
      </c>
      <c r="C53" s="66"/>
      <c r="D53" s="13"/>
      <c r="E53" s="88"/>
      <c r="F53" s="89"/>
      <c r="G53" s="135"/>
      <c r="H53" s="122">
        <f t="shared" si="7"/>
        <v>0</v>
      </c>
      <c r="I53" s="90"/>
      <c r="J53" s="92"/>
      <c r="K53" s="136"/>
      <c r="L53" s="68"/>
      <c r="M53" s="68"/>
      <c r="N53" s="68"/>
      <c r="O53" s="68"/>
      <c r="P53" s="68"/>
      <c r="Q53" s="68"/>
      <c r="R53" s="68"/>
      <c r="S53" s="68"/>
      <c r="T53" s="69"/>
      <c r="U53" s="70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91">
        <f t="shared" si="8"/>
        <v>0</v>
      </c>
      <c r="AH53" s="31">
        <f t="shared" si="6"/>
        <v>0</v>
      </c>
    </row>
    <row r="54" spans="1:34">
      <c r="A54" s="11">
        <v>0</v>
      </c>
      <c r="B54" s="12" t="s">
        <v>56</v>
      </c>
      <c r="C54" s="66">
        <v>1977</v>
      </c>
      <c r="D54" s="13">
        <v>54442945</v>
      </c>
      <c r="E54" s="88">
        <f>+D54*E28</f>
        <v>38110061.5</v>
      </c>
      <c r="F54" s="89">
        <f>+D54*F28</f>
        <v>16332883.5</v>
      </c>
      <c r="G54" s="135"/>
      <c r="H54" s="122">
        <f t="shared" si="7"/>
        <v>38110061</v>
      </c>
      <c r="I54" s="90"/>
      <c r="J54" s="92"/>
      <c r="K54" s="136">
        <v>38110061</v>
      </c>
      <c r="L54" s="68"/>
      <c r="M54" s="68"/>
      <c r="N54" s="68"/>
      <c r="O54" s="68"/>
      <c r="P54" s="68"/>
      <c r="Q54" s="68"/>
      <c r="R54" s="68"/>
      <c r="S54" s="68"/>
      <c r="T54" s="69"/>
      <c r="U54" s="70"/>
      <c r="V54" s="68"/>
      <c r="W54" s="68">
        <v>38110061</v>
      </c>
      <c r="X54" s="68"/>
      <c r="Y54" s="68"/>
      <c r="Z54" s="68"/>
      <c r="AA54" s="68"/>
      <c r="AB54" s="68"/>
      <c r="AC54" s="68"/>
      <c r="AD54" s="68"/>
      <c r="AE54" s="68"/>
      <c r="AF54" s="68"/>
      <c r="AG54" s="91">
        <f t="shared" si="8"/>
        <v>38110061</v>
      </c>
      <c r="AH54" s="31">
        <f t="shared" si="6"/>
        <v>0</v>
      </c>
    </row>
    <row r="55" spans="1:34" s="105" customFormat="1" ht="28.5">
      <c r="A55" s="93">
        <v>0</v>
      </c>
      <c r="B55" s="107" t="s">
        <v>74</v>
      </c>
      <c r="C55" s="95">
        <v>1969</v>
      </c>
      <c r="D55" s="96">
        <v>17523586</v>
      </c>
      <c r="E55" s="97">
        <f>+D55*E28</f>
        <v>12266510.199999999</v>
      </c>
      <c r="F55" s="98">
        <f>+D55*F28</f>
        <v>5257075.8</v>
      </c>
      <c r="G55" s="141"/>
      <c r="H55" s="122">
        <f t="shared" si="7"/>
        <v>12266510</v>
      </c>
      <c r="I55" s="101"/>
      <c r="J55" s="100"/>
      <c r="K55" s="142">
        <v>12266510</v>
      </c>
      <c r="L55" s="99"/>
      <c r="M55" s="99"/>
      <c r="N55" s="99"/>
      <c r="O55" s="99"/>
      <c r="P55" s="99"/>
      <c r="Q55" s="99"/>
      <c r="R55" s="99"/>
      <c r="S55" s="99"/>
      <c r="T55" s="102"/>
      <c r="U55" s="103"/>
      <c r="V55" s="99"/>
      <c r="W55" s="99">
        <v>12266510</v>
      </c>
      <c r="X55" s="99"/>
      <c r="Y55" s="99"/>
      <c r="Z55" s="99"/>
      <c r="AA55" s="99"/>
      <c r="AB55" s="99"/>
      <c r="AC55" s="99"/>
      <c r="AD55" s="99"/>
      <c r="AE55" s="99"/>
      <c r="AF55" s="99"/>
      <c r="AG55" s="91">
        <f t="shared" si="8"/>
        <v>12266510</v>
      </c>
      <c r="AH55" s="31">
        <f t="shared" si="6"/>
        <v>0</v>
      </c>
    </row>
    <row r="56" spans="1:34">
      <c r="A56" s="11">
        <v>0</v>
      </c>
      <c r="B56" s="12" t="s">
        <v>57</v>
      </c>
      <c r="C56" s="66"/>
      <c r="D56" s="13"/>
      <c r="E56" s="88"/>
      <c r="F56" s="89"/>
      <c r="G56" s="135"/>
      <c r="H56" s="122">
        <f t="shared" si="7"/>
        <v>0</v>
      </c>
      <c r="I56" s="90"/>
      <c r="J56" s="92"/>
      <c r="K56" s="136"/>
      <c r="L56" s="68"/>
      <c r="M56" s="68"/>
      <c r="N56" s="68"/>
      <c r="O56" s="68"/>
      <c r="P56" s="68"/>
      <c r="Q56" s="68"/>
      <c r="R56" s="68"/>
      <c r="S56" s="68"/>
      <c r="T56" s="69"/>
      <c r="U56" s="70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91">
        <f t="shared" si="8"/>
        <v>0</v>
      </c>
      <c r="AH56" s="31">
        <f t="shared" si="6"/>
        <v>0</v>
      </c>
    </row>
    <row r="57" spans="1:34">
      <c r="A57" s="11">
        <v>0</v>
      </c>
      <c r="B57" s="12" t="s">
        <v>58</v>
      </c>
      <c r="C57" s="66">
        <v>1982</v>
      </c>
      <c r="D57" s="13">
        <v>138447252</v>
      </c>
      <c r="E57" s="88">
        <f>+D57*G28</f>
        <v>11537271</v>
      </c>
      <c r="F57" s="88">
        <v>11537271</v>
      </c>
      <c r="G57" s="143">
        <v>11537271</v>
      </c>
      <c r="H57" s="122">
        <f t="shared" si="7"/>
        <v>57686355</v>
      </c>
      <c r="I57" s="90"/>
      <c r="J57" s="92"/>
      <c r="K57" s="136">
        <v>34611813</v>
      </c>
      <c r="L57" s="68">
        <v>11537271</v>
      </c>
      <c r="M57" s="68">
        <v>11537271</v>
      </c>
      <c r="N57" s="68"/>
      <c r="O57" s="68"/>
      <c r="P57" s="68"/>
      <c r="Q57" s="68"/>
      <c r="R57" s="68"/>
      <c r="S57" s="68"/>
      <c r="T57" s="69"/>
      <c r="U57" s="70"/>
      <c r="V57" s="68"/>
      <c r="W57" s="68">
        <v>34611813</v>
      </c>
      <c r="X57" s="68">
        <v>11537271</v>
      </c>
      <c r="Y57" s="68">
        <v>11537271</v>
      </c>
      <c r="Z57" s="68"/>
      <c r="AA57" s="68"/>
      <c r="AB57" s="68"/>
      <c r="AC57" s="68"/>
      <c r="AD57" s="68"/>
      <c r="AE57" s="68"/>
      <c r="AF57" s="68"/>
      <c r="AG57" s="91">
        <f t="shared" si="8"/>
        <v>57686355</v>
      </c>
      <c r="AH57" s="31">
        <f t="shared" si="6"/>
        <v>0</v>
      </c>
    </row>
    <row r="58" spans="1:34">
      <c r="A58" s="11"/>
      <c r="B58" s="12" t="s">
        <v>75</v>
      </c>
      <c r="C58" s="66">
        <v>1982</v>
      </c>
      <c r="D58" s="13">
        <v>29326476</v>
      </c>
      <c r="E58" s="88">
        <f>+D58*G28</f>
        <v>2443873</v>
      </c>
      <c r="F58" s="89">
        <f>+D58*G28</f>
        <v>2443873</v>
      </c>
      <c r="G58" s="135">
        <f>+D58*G28</f>
        <v>2443873</v>
      </c>
      <c r="H58" s="122">
        <f t="shared" si="7"/>
        <v>12219365</v>
      </c>
      <c r="I58" s="90"/>
      <c r="J58" s="92"/>
      <c r="K58" s="136">
        <v>7331619</v>
      </c>
      <c r="L58" s="68">
        <v>2443873</v>
      </c>
      <c r="M58" s="68">
        <v>2443873</v>
      </c>
      <c r="N58" s="68"/>
      <c r="O58" s="68"/>
      <c r="P58" s="68"/>
      <c r="Q58" s="68"/>
      <c r="R58" s="68"/>
      <c r="S58" s="68"/>
      <c r="T58" s="69"/>
      <c r="U58" s="70"/>
      <c r="V58" s="68"/>
      <c r="W58" s="68">
        <v>7331619</v>
      </c>
      <c r="X58" s="68">
        <v>2443873</v>
      </c>
      <c r="Y58" s="68">
        <v>2443873</v>
      </c>
      <c r="Z58" s="68"/>
      <c r="AA58" s="68"/>
      <c r="AB58" s="68"/>
      <c r="AC58" s="68"/>
      <c r="AD58" s="68"/>
      <c r="AE58" s="68"/>
      <c r="AF58" s="68"/>
      <c r="AG58" s="91">
        <f t="shared" si="8"/>
        <v>12219365</v>
      </c>
      <c r="AH58" s="31">
        <f t="shared" si="6"/>
        <v>0</v>
      </c>
    </row>
    <row r="59" spans="1:34">
      <c r="A59" s="11"/>
      <c r="B59" s="12" t="s">
        <v>76</v>
      </c>
      <c r="C59" s="66"/>
      <c r="D59" s="13"/>
      <c r="E59" s="88"/>
      <c r="F59" s="89"/>
      <c r="G59" s="135"/>
      <c r="H59" s="122">
        <f t="shared" si="7"/>
        <v>0</v>
      </c>
      <c r="I59" s="90"/>
      <c r="J59" s="92"/>
      <c r="K59" s="136"/>
      <c r="L59" s="68"/>
      <c r="M59" s="68"/>
      <c r="N59" s="68"/>
      <c r="O59" s="68"/>
      <c r="P59" s="68"/>
      <c r="Q59" s="68"/>
      <c r="R59" s="68"/>
      <c r="S59" s="68"/>
      <c r="T59" s="69"/>
      <c r="U59" s="70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91">
        <f t="shared" si="8"/>
        <v>0</v>
      </c>
      <c r="AH59" s="31">
        <f t="shared" si="6"/>
        <v>0</v>
      </c>
    </row>
    <row r="60" spans="1:34">
      <c r="A60" s="11">
        <v>0</v>
      </c>
      <c r="B60" s="12" t="s">
        <v>59</v>
      </c>
      <c r="C60" s="66">
        <v>1863</v>
      </c>
      <c r="D60" s="13">
        <v>210533880</v>
      </c>
      <c r="E60" s="88">
        <f>+D60*E28</f>
        <v>147373716</v>
      </c>
      <c r="F60" s="89">
        <f>+D60*F28</f>
        <v>63160164</v>
      </c>
      <c r="G60" s="135"/>
      <c r="H60" s="122">
        <f t="shared" si="7"/>
        <v>147373716</v>
      </c>
      <c r="I60" s="90"/>
      <c r="J60" s="92"/>
      <c r="K60" s="136">
        <v>147373716</v>
      </c>
      <c r="L60" s="68"/>
      <c r="M60" s="68"/>
      <c r="N60" s="68"/>
      <c r="O60" s="68"/>
      <c r="P60" s="68"/>
      <c r="Q60" s="68"/>
      <c r="R60" s="68"/>
      <c r="S60" s="68"/>
      <c r="T60" s="69"/>
      <c r="U60" s="70"/>
      <c r="V60" s="68"/>
      <c r="W60" s="68">
        <v>147373716</v>
      </c>
      <c r="X60" s="68"/>
      <c r="Y60" s="68"/>
      <c r="Z60" s="68"/>
      <c r="AA60" s="68"/>
      <c r="AB60" s="68"/>
      <c r="AC60" s="68"/>
      <c r="AD60" s="68"/>
      <c r="AE60" s="68"/>
      <c r="AF60" s="68"/>
      <c r="AG60" s="91">
        <f t="shared" si="8"/>
        <v>147373716</v>
      </c>
      <c r="AH60" s="31">
        <f t="shared" si="6"/>
        <v>0</v>
      </c>
    </row>
    <row r="61" spans="1:34">
      <c r="A61" s="11">
        <v>0</v>
      </c>
      <c r="B61" s="12" t="s">
        <v>60</v>
      </c>
      <c r="C61" s="66">
        <v>1606</v>
      </c>
      <c r="D61" s="13">
        <v>29538341</v>
      </c>
      <c r="E61" s="88">
        <f>+D61*E28</f>
        <v>20676838.699999999</v>
      </c>
      <c r="F61" s="89">
        <f>+D61*F28</f>
        <v>8861502.2999999989</v>
      </c>
      <c r="G61" s="135"/>
      <c r="H61" s="122">
        <f t="shared" si="7"/>
        <v>20676838</v>
      </c>
      <c r="I61" s="90"/>
      <c r="J61" s="92"/>
      <c r="K61" s="136">
        <v>20676838</v>
      </c>
      <c r="L61" s="68"/>
      <c r="M61" s="68"/>
      <c r="N61" s="68"/>
      <c r="O61" s="68"/>
      <c r="P61" s="68"/>
      <c r="Q61" s="68"/>
      <c r="R61" s="68"/>
      <c r="S61" s="68"/>
      <c r="T61" s="69"/>
      <c r="U61" s="70"/>
      <c r="V61" s="68"/>
      <c r="W61" s="68">
        <v>20676838</v>
      </c>
      <c r="X61" s="68"/>
      <c r="Y61" s="68"/>
      <c r="Z61" s="68"/>
      <c r="AA61" s="68"/>
      <c r="AB61" s="68"/>
      <c r="AC61" s="68"/>
      <c r="AD61" s="68"/>
      <c r="AE61" s="68"/>
      <c r="AF61" s="68"/>
      <c r="AG61" s="91">
        <f t="shared" si="8"/>
        <v>20676838</v>
      </c>
      <c r="AH61" s="31">
        <f t="shared" si="6"/>
        <v>0</v>
      </c>
    </row>
    <row r="62" spans="1:34">
      <c r="A62" s="108">
        <v>0</v>
      </c>
      <c r="B62" s="12" t="s">
        <v>61</v>
      </c>
      <c r="C62" s="66">
        <v>1382</v>
      </c>
      <c r="D62" s="13">
        <v>6888868</v>
      </c>
      <c r="E62" s="88">
        <f>+D62*E28</f>
        <v>4822207.5999999996</v>
      </c>
      <c r="F62" s="89">
        <f>+D62*F28</f>
        <v>2066660.4</v>
      </c>
      <c r="G62" s="135"/>
      <c r="H62" s="122">
        <f t="shared" si="7"/>
        <v>0</v>
      </c>
      <c r="I62" s="90"/>
      <c r="J62" s="92"/>
      <c r="K62" s="136"/>
      <c r="L62" s="68"/>
      <c r="M62" s="68"/>
      <c r="N62" s="68"/>
      <c r="O62" s="68"/>
      <c r="P62" s="68"/>
      <c r="Q62" s="68"/>
      <c r="R62" s="68"/>
      <c r="S62" s="68"/>
      <c r="T62" s="69"/>
      <c r="U62" s="70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91">
        <f t="shared" si="8"/>
        <v>0</v>
      </c>
      <c r="AH62" s="31">
        <f t="shared" si="6"/>
        <v>0</v>
      </c>
    </row>
    <row r="63" spans="1:34">
      <c r="A63" s="109"/>
      <c r="B63" s="19" t="s">
        <v>77</v>
      </c>
      <c r="C63" s="72"/>
      <c r="D63" s="20"/>
      <c r="E63" s="110"/>
      <c r="F63" s="111"/>
      <c r="G63" s="144"/>
      <c r="H63" s="122">
        <f t="shared" si="7"/>
        <v>0</v>
      </c>
      <c r="I63" s="113"/>
      <c r="J63" s="112"/>
      <c r="K63" s="145"/>
      <c r="L63" s="73"/>
      <c r="M63" s="73"/>
      <c r="N63" s="73"/>
      <c r="O63" s="73"/>
      <c r="P63" s="73"/>
      <c r="Q63" s="73"/>
      <c r="R63" s="73"/>
      <c r="S63" s="73"/>
      <c r="T63" s="74"/>
      <c r="U63" s="75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91">
        <f t="shared" si="8"/>
        <v>0</v>
      </c>
      <c r="AH63" s="31">
        <f t="shared" si="6"/>
        <v>0</v>
      </c>
    </row>
    <row r="64" spans="1:34">
      <c r="A64" s="109"/>
      <c r="B64" s="19" t="s">
        <v>78</v>
      </c>
      <c r="C64" s="72" t="s">
        <v>82</v>
      </c>
      <c r="D64" s="20">
        <f>13586067+129302000+11275836</f>
        <v>154163903</v>
      </c>
      <c r="E64" s="110">
        <v>9510246.8999999985</v>
      </c>
      <c r="F64" s="111">
        <v>4075820.0999999996</v>
      </c>
      <c r="G64" s="144">
        <f>129302000+11275836</f>
        <v>140577836</v>
      </c>
      <c r="H64" s="122">
        <f t="shared" si="7"/>
        <v>190474207</v>
      </c>
      <c r="I64" s="113"/>
      <c r="J64" s="112"/>
      <c r="K64" s="145">
        <v>9510246</v>
      </c>
      <c r="L64" s="73">
        <v>81001154</v>
      </c>
      <c r="M64" s="73">
        <v>99962807</v>
      </c>
      <c r="N64" s="73"/>
      <c r="O64" s="73"/>
      <c r="P64" s="73"/>
      <c r="Q64" s="73"/>
      <c r="R64" s="73"/>
      <c r="S64" s="73"/>
      <c r="T64" s="74"/>
      <c r="U64" s="75"/>
      <c r="V64" s="73"/>
      <c r="W64" s="73">
        <v>9510246</v>
      </c>
      <c r="X64" s="73">
        <v>81001154</v>
      </c>
      <c r="Y64" s="73">
        <v>99962807</v>
      </c>
      <c r="Z64" s="73"/>
      <c r="AA64" s="73"/>
      <c r="AB64" s="73"/>
      <c r="AC64" s="73"/>
      <c r="AD64" s="73"/>
      <c r="AE64" s="73"/>
      <c r="AF64" s="73"/>
      <c r="AG64" s="91">
        <f t="shared" si="8"/>
        <v>190474207</v>
      </c>
      <c r="AH64" s="31">
        <f t="shared" si="6"/>
        <v>0</v>
      </c>
    </row>
    <row r="65" spans="1:34">
      <c r="A65" s="109"/>
      <c r="B65" s="19" t="s">
        <v>89</v>
      </c>
      <c r="C65" s="72"/>
      <c r="D65" s="20"/>
      <c r="E65" s="110"/>
      <c r="F65" s="111"/>
      <c r="G65" s="144"/>
      <c r="H65" s="122">
        <f t="shared" si="7"/>
        <v>0</v>
      </c>
      <c r="I65" s="113"/>
      <c r="J65" s="112"/>
      <c r="K65" s="145"/>
      <c r="L65" s="73"/>
      <c r="M65" s="73"/>
      <c r="N65" s="73"/>
      <c r="O65" s="73"/>
      <c r="P65" s="73"/>
      <c r="Q65" s="73"/>
      <c r="R65" s="73"/>
      <c r="S65" s="73"/>
      <c r="T65" s="74"/>
      <c r="U65" s="75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91">
        <f t="shared" ref="AG65:AG73" si="9">SUM(U65:AF65)</f>
        <v>0</v>
      </c>
      <c r="AH65" s="31">
        <f t="shared" si="6"/>
        <v>0</v>
      </c>
    </row>
    <row r="66" spans="1:34">
      <c r="A66" s="109"/>
      <c r="B66" s="19" t="s">
        <v>90</v>
      </c>
      <c r="C66" s="72"/>
      <c r="D66" s="20"/>
      <c r="E66" s="110"/>
      <c r="F66" s="111"/>
      <c r="G66" s="144"/>
      <c r="H66" s="122">
        <f t="shared" si="7"/>
        <v>0</v>
      </c>
      <c r="I66" s="113"/>
      <c r="J66" s="112"/>
      <c r="K66" s="145"/>
      <c r="L66" s="73"/>
      <c r="M66" s="73"/>
      <c r="N66" s="73"/>
      <c r="O66" s="73"/>
      <c r="P66" s="73"/>
      <c r="Q66" s="73"/>
      <c r="R66" s="73"/>
      <c r="S66" s="73"/>
      <c r="T66" s="74"/>
      <c r="U66" s="75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91">
        <f t="shared" si="9"/>
        <v>0</v>
      </c>
      <c r="AH66" s="31">
        <f t="shared" si="6"/>
        <v>0</v>
      </c>
    </row>
    <row r="67" spans="1:34">
      <c r="A67" s="109"/>
      <c r="B67" s="19" t="s">
        <v>83</v>
      </c>
      <c r="C67" s="72">
        <v>2258</v>
      </c>
      <c r="D67" s="20">
        <v>70936362</v>
      </c>
      <c r="E67" s="110">
        <f>+D67*0.5</f>
        <v>35468181</v>
      </c>
      <c r="F67" s="111">
        <f>+D67*0.25</f>
        <v>17734090.5</v>
      </c>
      <c r="G67" s="144">
        <f>+D67*0.25</f>
        <v>17734090.5</v>
      </c>
      <c r="H67" s="122">
        <f t="shared" si="7"/>
        <v>35468181</v>
      </c>
      <c r="I67" s="113"/>
      <c r="J67" s="112"/>
      <c r="K67" s="145"/>
      <c r="L67" s="73"/>
      <c r="M67" s="73">
        <v>35468181</v>
      </c>
      <c r="N67" s="73"/>
      <c r="O67" s="73"/>
      <c r="P67" s="73"/>
      <c r="Q67" s="73"/>
      <c r="R67" s="73"/>
      <c r="S67" s="73"/>
      <c r="T67" s="74"/>
      <c r="U67" s="75"/>
      <c r="V67" s="73"/>
      <c r="W67" s="73"/>
      <c r="X67" s="73"/>
      <c r="Y67" s="73">
        <v>35468181</v>
      </c>
      <c r="Z67" s="73"/>
      <c r="AA67" s="73"/>
      <c r="AB67" s="73"/>
      <c r="AC67" s="73"/>
      <c r="AD67" s="73"/>
      <c r="AE67" s="73"/>
      <c r="AF67" s="73"/>
      <c r="AG67" s="91">
        <f t="shared" si="9"/>
        <v>35468181</v>
      </c>
      <c r="AH67" s="31">
        <f t="shared" si="6"/>
        <v>0</v>
      </c>
    </row>
    <row r="68" spans="1:34">
      <c r="A68" s="109"/>
      <c r="B68" s="19" t="s">
        <v>84</v>
      </c>
      <c r="C68" s="72"/>
      <c r="D68" s="20"/>
      <c r="E68" s="110"/>
      <c r="F68" s="111"/>
      <c r="G68" s="144"/>
      <c r="H68" s="122">
        <f t="shared" si="7"/>
        <v>0</v>
      </c>
      <c r="I68" s="113"/>
      <c r="J68" s="112"/>
      <c r="K68" s="145"/>
      <c r="L68" s="73"/>
      <c r="M68" s="73"/>
      <c r="N68" s="73"/>
      <c r="O68" s="73"/>
      <c r="P68" s="73"/>
      <c r="Q68" s="73"/>
      <c r="R68" s="73"/>
      <c r="S68" s="73"/>
      <c r="T68" s="74"/>
      <c r="U68" s="75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91">
        <f t="shared" si="9"/>
        <v>0</v>
      </c>
      <c r="AH68" s="31">
        <f t="shared" si="6"/>
        <v>0</v>
      </c>
    </row>
    <row r="69" spans="1:34">
      <c r="A69" s="109"/>
      <c r="B69" s="19" t="s">
        <v>85</v>
      </c>
      <c r="C69" s="72">
        <v>2216</v>
      </c>
      <c r="D69" s="20">
        <v>2413260</v>
      </c>
      <c r="E69" s="110">
        <v>804420</v>
      </c>
      <c r="F69" s="111">
        <v>804420</v>
      </c>
      <c r="G69" s="144">
        <v>804420</v>
      </c>
      <c r="H69" s="122">
        <f t="shared" si="7"/>
        <v>0</v>
      </c>
      <c r="I69" s="113"/>
      <c r="J69" s="112"/>
      <c r="K69" s="145"/>
      <c r="L69" s="73"/>
      <c r="M69" s="73"/>
      <c r="N69" s="73"/>
      <c r="O69" s="73"/>
      <c r="P69" s="73"/>
      <c r="Q69" s="73"/>
      <c r="R69" s="73"/>
      <c r="S69" s="73"/>
      <c r="T69" s="74"/>
      <c r="U69" s="75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91">
        <f t="shared" si="9"/>
        <v>0</v>
      </c>
      <c r="AH69" s="31">
        <f t="shared" si="6"/>
        <v>0</v>
      </c>
    </row>
    <row r="70" spans="1:34">
      <c r="A70" s="109"/>
      <c r="B70" s="19" t="s">
        <v>86</v>
      </c>
      <c r="C70" s="72">
        <v>2208</v>
      </c>
      <c r="D70" s="20">
        <v>5565482</v>
      </c>
      <c r="E70" s="110">
        <f>+D70*$H$28</f>
        <v>1855160.6666666665</v>
      </c>
      <c r="F70" s="111">
        <f>+D70*$H$28</f>
        <v>1855160.6666666665</v>
      </c>
      <c r="G70" s="144">
        <f>+D70*$H$28</f>
        <v>1855160.6666666665</v>
      </c>
      <c r="H70" s="122">
        <f t="shared" si="7"/>
        <v>0</v>
      </c>
      <c r="I70" s="113"/>
      <c r="J70" s="112"/>
      <c r="K70" s="145"/>
      <c r="L70" s="73"/>
      <c r="M70" s="73"/>
      <c r="N70" s="73"/>
      <c r="O70" s="73"/>
      <c r="P70" s="73"/>
      <c r="Q70" s="73"/>
      <c r="R70" s="73"/>
      <c r="S70" s="73"/>
      <c r="T70" s="74"/>
      <c r="U70" s="75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91">
        <f t="shared" si="9"/>
        <v>0</v>
      </c>
      <c r="AH70" s="31">
        <f t="shared" si="6"/>
        <v>0</v>
      </c>
    </row>
    <row r="71" spans="1:34">
      <c r="A71" s="109"/>
      <c r="B71" s="19" t="s">
        <v>87</v>
      </c>
      <c r="C71" s="72">
        <v>2196</v>
      </c>
      <c r="D71" s="20">
        <v>3038496</v>
      </c>
      <c r="E71" s="110">
        <f>+D71*$H$28</f>
        <v>1012832</v>
      </c>
      <c r="F71" s="111">
        <f>+D71*$H$28</f>
        <v>1012832</v>
      </c>
      <c r="G71" s="144">
        <f>+D71*$H$28</f>
        <v>1012832</v>
      </c>
      <c r="H71" s="122">
        <f t="shared" si="7"/>
        <v>0</v>
      </c>
      <c r="I71" s="113"/>
      <c r="J71" s="112"/>
      <c r="K71" s="145"/>
      <c r="L71" s="73"/>
      <c r="M71" s="73"/>
      <c r="N71" s="73"/>
      <c r="O71" s="73"/>
      <c r="P71" s="73"/>
      <c r="Q71" s="73"/>
      <c r="R71" s="73"/>
      <c r="S71" s="73"/>
      <c r="T71" s="74"/>
      <c r="U71" s="75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91">
        <f t="shared" si="9"/>
        <v>0</v>
      </c>
      <c r="AH71" s="31">
        <f t="shared" si="6"/>
        <v>0</v>
      </c>
    </row>
    <row r="72" spans="1:34">
      <c r="A72" s="109"/>
      <c r="B72" s="19" t="s">
        <v>79</v>
      </c>
      <c r="C72" s="72"/>
      <c r="D72" s="20"/>
      <c r="E72" s="110"/>
      <c r="F72" s="111"/>
      <c r="G72" s="144"/>
      <c r="H72" s="122">
        <f t="shared" si="7"/>
        <v>0</v>
      </c>
      <c r="I72" s="113"/>
      <c r="J72" s="112"/>
      <c r="K72" s="145"/>
      <c r="L72" s="73"/>
      <c r="M72" s="73"/>
      <c r="N72" s="73"/>
      <c r="O72" s="73"/>
      <c r="P72" s="73"/>
      <c r="Q72" s="73"/>
      <c r="R72" s="73"/>
      <c r="S72" s="73"/>
      <c r="T72" s="74"/>
      <c r="U72" s="75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91">
        <f t="shared" si="9"/>
        <v>0</v>
      </c>
      <c r="AH72" s="31">
        <f t="shared" si="6"/>
        <v>0</v>
      </c>
    </row>
    <row r="73" spans="1:34" ht="15" thickBot="1">
      <c r="A73" s="109"/>
      <c r="B73" s="19"/>
      <c r="C73" s="72"/>
      <c r="D73" s="20"/>
      <c r="E73" s="110"/>
      <c r="F73" s="111"/>
      <c r="G73" s="144"/>
      <c r="H73" s="122">
        <f t="shared" si="7"/>
        <v>0</v>
      </c>
      <c r="I73" s="113"/>
      <c r="J73" s="112"/>
      <c r="K73" s="113"/>
      <c r="L73" s="73"/>
      <c r="M73" s="73"/>
      <c r="N73" s="73"/>
      <c r="O73" s="73"/>
      <c r="P73" s="73"/>
      <c r="Q73" s="73"/>
      <c r="R73" s="73"/>
      <c r="S73" s="73"/>
      <c r="T73" s="74"/>
      <c r="U73" s="75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91">
        <f t="shared" si="9"/>
        <v>0</v>
      </c>
      <c r="AH73" s="31">
        <f t="shared" si="6"/>
        <v>0</v>
      </c>
    </row>
    <row r="74" spans="1:34" ht="15" thickBot="1">
      <c r="A74" s="183" t="s">
        <v>62</v>
      </c>
      <c r="B74" s="184"/>
      <c r="C74" s="185"/>
      <c r="D74" s="45">
        <f>SUM(D31:D72)</f>
        <v>1520349447</v>
      </c>
      <c r="E74" s="46"/>
      <c r="F74" s="47"/>
      <c r="G74" s="48"/>
      <c r="H74" s="146">
        <f>SUM(H31:H73)</f>
        <v>1072591254.0967559</v>
      </c>
      <c r="I74" s="114">
        <f>SUM(I31:I72)</f>
        <v>0</v>
      </c>
      <c r="J74" s="115">
        <f>SUM(J31:J72)</f>
        <v>0</v>
      </c>
      <c r="K74" s="115">
        <f>SUM(K31:K72)</f>
        <v>762704651</v>
      </c>
      <c r="L74" s="115">
        <f>SUM(L31:L73)</f>
        <v>129601190</v>
      </c>
      <c r="M74" s="115">
        <f t="shared" ref="M74:T74" si="10">SUM(M31:M62)</f>
        <v>44854425.096755899</v>
      </c>
      <c r="N74" s="115">
        <f t="shared" si="10"/>
        <v>0</v>
      </c>
      <c r="O74" s="115">
        <f t="shared" si="10"/>
        <v>0</v>
      </c>
      <c r="P74" s="115">
        <f t="shared" si="10"/>
        <v>0</v>
      </c>
      <c r="Q74" s="115">
        <f t="shared" si="10"/>
        <v>0</v>
      </c>
      <c r="R74" s="115">
        <f t="shared" si="10"/>
        <v>0</v>
      </c>
      <c r="S74" s="115">
        <f t="shared" si="10"/>
        <v>0</v>
      </c>
      <c r="T74" s="147">
        <f t="shared" si="10"/>
        <v>0</v>
      </c>
      <c r="U74" s="116">
        <f>SUM(U31:U72)</f>
        <v>0</v>
      </c>
      <c r="V74" s="117">
        <f>SUM(V31:V72)</f>
        <v>0</v>
      </c>
      <c r="W74" s="117">
        <f>SUM(W31:W72)</f>
        <v>762704651.19999993</v>
      </c>
      <c r="X74" s="117">
        <f t="shared" ref="X74:AF74" si="11">SUM(X31:X62)</f>
        <v>48600036</v>
      </c>
      <c r="Y74" s="117">
        <f t="shared" si="11"/>
        <v>44809821.5</v>
      </c>
      <c r="Z74" s="117">
        <f t="shared" si="11"/>
        <v>0</v>
      </c>
      <c r="AA74" s="117">
        <f t="shared" si="11"/>
        <v>0</v>
      </c>
      <c r="AB74" s="117">
        <f t="shared" si="11"/>
        <v>0</v>
      </c>
      <c r="AC74" s="117">
        <f t="shared" si="11"/>
        <v>0</v>
      </c>
      <c r="AD74" s="117">
        <f t="shared" si="11"/>
        <v>0</v>
      </c>
      <c r="AE74" s="117">
        <f t="shared" si="11"/>
        <v>0</v>
      </c>
      <c r="AF74" s="117">
        <f t="shared" si="11"/>
        <v>0</v>
      </c>
      <c r="AG74" s="118">
        <f>SUM(AG31:AG73)</f>
        <v>1072546650.6999999</v>
      </c>
      <c r="AH74" s="49">
        <f>+H74-AG74</f>
        <v>44603.396755933762</v>
      </c>
    </row>
    <row r="75" spans="1:34" ht="15" thickBot="1">
      <c r="A75" s="186" t="s">
        <v>88</v>
      </c>
      <c r="B75" s="187"/>
      <c r="C75" s="188"/>
      <c r="D75" s="155">
        <f>+D74+D27</f>
        <v>9888593799</v>
      </c>
      <c r="E75" s="156"/>
      <c r="F75" s="157"/>
      <c r="G75" s="157"/>
      <c r="H75" s="158">
        <f>+H27</f>
        <v>3650745795.5545201</v>
      </c>
      <c r="I75" s="159">
        <f t="shared" ref="I75:AH75" si="12">+I74+I27</f>
        <v>697353696</v>
      </c>
      <c r="J75" s="159">
        <f t="shared" si="12"/>
        <v>696491689</v>
      </c>
      <c r="K75" s="159">
        <f t="shared" si="12"/>
        <v>1459727702.5545201</v>
      </c>
      <c r="L75" s="159">
        <f t="shared" si="12"/>
        <v>992405885</v>
      </c>
      <c r="M75" s="159">
        <f t="shared" si="12"/>
        <v>741927089.09675586</v>
      </c>
      <c r="N75" s="159">
        <f t="shared" si="12"/>
        <v>0</v>
      </c>
      <c r="O75" s="159">
        <f t="shared" si="12"/>
        <v>0</v>
      </c>
      <c r="P75" s="159">
        <f t="shared" si="12"/>
        <v>0</v>
      </c>
      <c r="Q75" s="159">
        <f t="shared" si="12"/>
        <v>0</v>
      </c>
      <c r="R75" s="159">
        <f t="shared" si="12"/>
        <v>0</v>
      </c>
      <c r="S75" s="159">
        <f t="shared" si="12"/>
        <v>0</v>
      </c>
      <c r="T75" s="160">
        <f t="shared" si="12"/>
        <v>0</v>
      </c>
      <c r="U75" s="158">
        <f t="shared" si="12"/>
        <v>697353696</v>
      </c>
      <c r="V75" s="159">
        <f t="shared" si="12"/>
        <v>696491689</v>
      </c>
      <c r="W75" s="161">
        <f t="shared" si="12"/>
        <v>1459727703.1999998</v>
      </c>
      <c r="X75" s="158">
        <f t="shared" si="12"/>
        <v>911404731</v>
      </c>
      <c r="Y75" s="159">
        <f t="shared" si="12"/>
        <v>741882485.5</v>
      </c>
      <c r="Z75" s="161">
        <f t="shared" si="12"/>
        <v>0</v>
      </c>
      <c r="AA75" s="158">
        <f t="shared" si="12"/>
        <v>0</v>
      </c>
      <c r="AB75" s="159">
        <f t="shared" si="12"/>
        <v>0</v>
      </c>
      <c r="AC75" s="161">
        <f t="shared" si="12"/>
        <v>0</v>
      </c>
      <c r="AD75" s="158">
        <f t="shared" si="12"/>
        <v>0</v>
      </c>
      <c r="AE75" s="159">
        <f t="shared" si="12"/>
        <v>0</v>
      </c>
      <c r="AF75" s="161">
        <f t="shared" si="12"/>
        <v>0</v>
      </c>
      <c r="AG75" s="162">
        <f t="shared" si="12"/>
        <v>4723292446.6999998</v>
      </c>
      <c r="AH75" s="163">
        <f t="shared" si="12"/>
        <v>44602.951276063919</v>
      </c>
    </row>
    <row r="76" spans="1:34">
      <c r="W76" s="50">
        <v>762704651</v>
      </c>
    </row>
    <row r="77" spans="1:34">
      <c r="D77" s="1"/>
      <c r="E77" s="1"/>
      <c r="F77" s="1"/>
      <c r="G77" s="1"/>
    </row>
  </sheetData>
  <mergeCells count="12">
    <mergeCell ref="A74:C74"/>
    <mergeCell ref="A75:C75"/>
    <mergeCell ref="A27:B27"/>
    <mergeCell ref="B29:D29"/>
    <mergeCell ref="E29:G29"/>
    <mergeCell ref="H29:T29"/>
    <mergeCell ref="U29:AG29"/>
    <mergeCell ref="H5:AD7"/>
    <mergeCell ref="B14:D14"/>
    <mergeCell ref="E14:G14"/>
    <mergeCell ref="H14:T14"/>
    <mergeCell ref="U14:AG1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Villa Alemana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2020-01-29T14:27:49Z</dcterms:created>
  <dcterms:modified xsi:type="dcterms:W3CDTF">2020-08-20T18:27:51Z</dcterms:modified>
</cp:coreProperties>
</file>