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Quilpue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82" i="8"/>
  <c r="AV80"/>
  <c r="AU80"/>
  <c r="AT80"/>
  <c r="AS80"/>
  <c r="AR80"/>
  <c r="AQ80"/>
  <c r="AN80"/>
  <c r="AM80"/>
  <c r="AL80"/>
  <c r="AK80"/>
  <c r="AF80"/>
  <c r="AF82" s="1"/>
  <c r="AE80"/>
  <c r="AD80"/>
  <c r="AC80"/>
  <c r="AC82" s="1"/>
  <c r="AB80"/>
  <c r="AB82" s="1"/>
  <c r="AA80"/>
  <c r="Z80"/>
  <c r="Y80"/>
  <c r="Y82" s="1"/>
  <c r="X80"/>
  <c r="W80"/>
  <c r="V80"/>
  <c r="T80"/>
  <c r="T82" s="1"/>
  <c r="S80"/>
  <c r="R80"/>
  <c r="Q80"/>
  <c r="Q82" s="1"/>
  <c r="P80"/>
  <c r="P82" s="1"/>
  <c r="O80"/>
  <c r="N80"/>
  <c r="M80"/>
  <c r="M82" s="1"/>
  <c r="L80"/>
  <c r="L82" s="1"/>
  <c r="K80"/>
  <c r="J80"/>
  <c r="I80"/>
  <c r="I82" s="1"/>
  <c r="AX79"/>
  <c r="AW79"/>
  <c r="AG79"/>
  <c r="H79"/>
  <c r="AH79" s="1"/>
  <c r="AW78"/>
  <c r="AG78"/>
  <c r="H78"/>
  <c r="AH78" s="1"/>
  <c r="AW76"/>
  <c r="AH76"/>
  <c r="AG76"/>
  <c r="H76"/>
  <c r="F76"/>
  <c r="E76"/>
  <c r="D76"/>
  <c r="AW75"/>
  <c r="AG75"/>
  <c r="AX75" s="1"/>
  <c r="H75"/>
  <c r="AW74"/>
  <c r="AG74"/>
  <c r="AH74" s="1"/>
  <c r="H74"/>
  <c r="AW73"/>
  <c r="AG73"/>
  <c r="AX73" s="1"/>
  <c r="H73"/>
  <c r="AW72"/>
  <c r="AG72"/>
  <c r="AX72" s="1"/>
  <c r="H72"/>
  <c r="AW71"/>
  <c r="AG71"/>
  <c r="AX71" s="1"/>
  <c r="H71"/>
  <c r="AW70"/>
  <c r="AG70"/>
  <c r="AX70" s="1"/>
  <c r="H70"/>
  <c r="AH70" s="1"/>
  <c r="AW69"/>
  <c r="AG69"/>
  <c r="AX69" s="1"/>
  <c r="H69"/>
  <c r="AH69" s="1"/>
  <c r="G69"/>
  <c r="F69"/>
  <c r="E69"/>
  <c r="AW68"/>
  <c r="AG68"/>
  <c r="H68"/>
  <c r="AH68" s="1"/>
  <c r="AW67"/>
  <c r="AX67" s="1"/>
  <c r="AG67"/>
  <c r="H67"/>
  <c r="AH67" s="1"/>
  <c r="AP66"/>
  <c r="AP80" s="1"/>
  <c r="AO66"/>
  <c r="AO80" s="1"/>
  <c r="AH66"/>
  <c r="AG66"/>
  <c r="H66"/>
  <c r="G66"/>
  <c r="D66"/>
  <c r="AW65"/>
  <c r="AG65"/>
  <c r="H65"/>
  <c r="AH65" s="1"/>
  <c r="F65"/>
  <c r="E65"/>
  <c r="AW64"/>
  <c r="AG64"/>
  <c r="AX64" s="1"/>
  <c r="H64"/>
  <c r="F64"/>
  <c r="E64"/>
  <c r="AW63"/>
  <c r="AG63"/>
  <c r="H63"/>
  <c r="AH63" s="1"/>
  <c r="F63"/>
  <c r="E63"/>
  <c r="AW62"/>
  <c r="AG62"/>
  <c r="AX62" s="1"/>
  <c r="H62"/>
  <c r="F62"/>
  <c r="E62"/>
  <c r="AW61"/>
  <c r="AG61"/>
  <c r="H61"/>
  <c r="AH61" s="1"/>
  <c r="AW60"/>
  <c r="AH60"/>
  <c r="AG60"/>
  <c r="H60"/>
  <c r="AW59"/>
  <c r="AH59"/>
  <c r="AG59"/>
  <c r="H59"/>
  <c r="G59"/>
  <c r="F59"/>
  <c r="E59"/>
  <c r="AW58"/>
  <c r="AG58"/>
  <c r="AX58" s="1"/>
  <c r="H58"/>
  <c r="AW57"/>
  <c r="AG57"/>
  <c r="AX57" s="1"/>
  <c r="H57"/>
  <c r="F57"/>
  <c r="E57"/>
  <c r="AW56"/>
  <c r="AG56"/>
  <c r="H56"/>
  <c r="AH56" s="1"/>
  <c r="F56"/>
  <c r="E56"/>
  <c r="AW55"/>
  <c r="AG55"/>
  <c r="AX55" s="1"/>
  <c r="H55"/>
  <c r="F55"/>
  <c r="E55"/>
  <c r="AW54"/>
  <c r="AG54"/>
  <c r="H54"/>
  <c r="AW53"/>
  <c r="AH53"/>
  <c r="AG53"/>
  <c r="H53"/>
  <c r="F53"/>
  <c r="E53"/>
  <c r="AW52"/>
  <c r="AG52"/>
  <c r="H52"/>
  <c r="AH52" s="1"/>
  <c r="F52"/>
  <c r="E52"/>
  <c r="AW51"/>
  <c r="AG51"/>
  <c r="AX51" s="1"/>
  <c r="H51"/>
  <c r="F51"/>
  <c r="E51"/>
  <c r="AW50"/>
  <c r="AG50"/>
  <c r="H50"/>
  <c r="AH50" s="1"/>
  <c r="F50"/>
  <c r="E50"/>
  <c r="AW49"/>
  <c r="AG49"/>
  <c r="AX49" s="1"/>
  <c r="H49"/>
  <c r="F49"/>
  <c r="E49"/>
  <c r="AW48"/>
  <c r="AG48"/>
  <c r="H48"/>
  <c r="AH48" s="1"/>
  <c r="F48"/>
  <c r="E48"/>
  <c r="AW47"/>
  <c r="AG47"/>
  <c r="AX47" s="1"/>
  <c r="H47"/>
  <c r="AH47" s="1"/>
  <c r="AW46"/>
  <c r="AG46"/>
  <c r="AX46" s="1"/>
  <c r="H46"/>
  <c r="AH46" s="1"/>
  <c r="F46"/>
  <c r="E46"/>
  <c r="AW45"/>
  <c r="U45"/>
  <c r="U80" s="1"/>
  <c r="U82" s="1"/>
  <c r="H45"/>
  <c r="AW44"/>
  <c r="AG44"/>
  <c r="AX44" s="1"/>
  <c r="H44"/>
  <c r="AH44" s="1"/>
  <c r="F44"/>
  <c r="E44"/>
  <c r="AW43"/>
  <c r="AG43"/>
  <c r="AX43" s="1"/>
  <c r="H43"/>
  <c r="F43"/>
  <c r="E43"/>
  <c r="AX42"/>
  <c r="AW42"/>
  <c r="AG42"/>
  <c r="H42"/>
  <c r="AH42" s="1"/>
  <c r="F42"/>
  <c r="D42"/>
  <c r="E42" s="1"/>
  <c r="AW41"/>
  <c r="AG41"/>
  <c r="AX41" s="1"/>
  <c r="H41"/>
  <c r="AW40"/>
  <c r="AG40"/>
  <c r="AX40" s="1"/>
  <c r="H40"/>
  <c r="AH40" s="1"/>
  <c r="F40"/>
  <c r="E40"/>
  <c r="AW39"/>
  <c r="AX39" s="1"/>
  <c r="AG39"/>
  <c r="H39"/>
  <c r="AW38"/>
  <c r="AG38"/>
  <c r="AX38" s="1"/>
  <c r="H38"/>
  <c r="F38"/>
  <c r="E38"/>
  <c r="AX37"/>
  <c r="AW37"/>
  <c r="AG37"/>
  <c r="H37"/>
  <c r="AH37" s="1"/>
  <c r="F37"/>
  <c r="E37"/>
  <c r="AW36"/>
  <c r="AG36"/>
  <c r="AX36" s="1"/>
  <c r="H36"/>
  <c r="AW35"/>
  <c r="AG35"/>
  <c r="AX35" s="1"/>
  <c r="H35"/>
  <c r="G35"/>
  <c r="F35"/>
  <c r="E35"/>
  <c r="AW34"/>
  <c r="AG34"/>
  <c r="AX34" s="1"/>
  <c r="H34"/>
  <c r="AH34" s="1"/>
  <c r="F34"/>
  <c r="E34"/>
  <c r="AW33"/>
  <c r="AH33"/>
  <c r="AG33"/>
  <c r="H33"/>
  <c r="F33"/>
  <c r="E33"/>
  <c r="H30"/>
  <c r="G73" s="1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AG28"/>
  <c r="H28"/>
  <c r="AH28" s="1"/>
  <c r="AG27"/>
  <c r="H27"/>
  <c r="AG26"/>
  <c r="H26"/>
  <c r="AH26" s="1"/>
  <c r="D26"/>
  <c r="AG25"/>
  <c r="H25"/>
  <c r="AH25" s="1"/>
  <c r="D25"/>
  <c r="AG24"/>
  <c r="H24"/>
  <c r="AH24" s="1"/>
  <c r="D24"/>
  <c r="AG23"/>
  <c r="H23"/>
  <c r="AH23" s="1"/>
  <c r="AG22"/>
  <c r="H22"/>
  <c r="AH22" s="1"/>
  <c r="AG21"/>
  <c r="H21"/>
  <c r="D21"/>
  <c r="AG20"/>
  <c r="H20"/>
  <c r="AH20" s="1"/>
  <c r="D20"/>
  <c r="AG19"/>
  <c r="H19"/>
  <c r="AH19" s="1"/>
  <c r="D19"/>
  <c r="AG18"/>
  <c r="H18"/>
  <c r="D18"/>
  <c r="AG17"/>
  <c r="H17"/>
  <c r="D17"/>
  <c r="AG16"/>
  <c r="H16"/>
  <c r="H29" s="1"/>
  <c r="D16"/>
  <c r="Z82" l="1"/>
  <c r="AH18"/>
  <c r="H80"/>
  <c r="AH39"/>
  <c r="AX50"/>
  <c r="AX52"/>
  <c r="AH54"/>
  <c r="AX56"/>
  <c r="AX63"/>
  <c r="AX65"/>
  <c r="AX68"/>
  <c r="AX74"/>
  <c r="J82"/>
  <c r="N82"/>
  <c r="R82"/>
  <c r="W82"/>
  <c r="AA82"/>
  <c r="AE82"/>
  <c r="AW80"/>
  <c r="AH36"/>
  <c r="AH49"/>
  <c r="AH55"/>
  <c r="AH58"/>
  <c r="AH62"/>
  <c r="AH75"/>
  <c r="V82"/>
  <c r="AD82"/>
  <c r="D29"/>
  <c r="AH17"/>
  <c r="AH21"/>
  <c r="AH27"/>
  <c r="AG29"/>
  <c r="AH29" s="1"/>
  <c r="AH35"/>
  <c r="AH38"/>
  <c r="AH41"/>
  <c r="AH43"/>
  <c r="AX48"/>
  <c r="AH51"/>
  <c r="AX53"/>
  <c r="AX54"/>
  <c r="AH57"/>
  <c r="AX59"/>
  <c r="AX60"/>
  <c r="AX61"/>
  <c r="AH64"/>
  <c r="AW66"/>
  <c r="AX66" s="1"/>
  <c r="AH71"/>
  <c r="AH72"/>
  <c r="AH73"/>
  <c r="AX76"/>
  <c r="AX78"/>
  <c r="K82"/>
  <c r="O82"/>
  <c r="S82"/>
  <c r="AG80"/>
  <c r="H82"/>
  <c r="AH16"/>
  <c r="AX33"/>
  <c r="AG45"/>
  <c r="AX45" s="1"/>
  <c r="E72"/>
  <c r="E73"/>
  <c r="D80"/>
  <c r="F72"/>
  <c r="F73"/>
  <c r="G72"/>
  <c r="AG82" l="1"/>
  <c r="AH80"/>
  <c r="AH82" s="1"/>
  <c r="AH45"/>
  <c r="D82"/>
  <c r="AX80"/>
</calcChain>
</file>

<file path=xl/comments1.xml><?xml version="1.0" encoding="utf-8"?>
<comments xmlns="http://schemas.openxmlformats.org/spreadsheetml/2006/main">
  <authors>
    <author>Brisa Belen</author>
  </authors>
  <commentList>
    <comment ref="D76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El monto corresponde al total de la res, el monto a transferir es de $11,402,112 en 2 cuotas de 70% y 30%,  por concepto de remuneraciones de remplazos</t>
        </r>
      </text>
    </comment>
    <comment ref="D7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solicitar autorización para transferir. Numero de cuotas?</t>
        </r>
      </text>
    </comment>
  </commentList>
</comments>
</file>

<file path=xl/sharedStrings.xml><?xml version="1.0" encoding="utf-8"?>
<sst xmlns="http://schemas.openxmlformats.org/spreadsheetml/2006/main" count="175" uniqueCount="104">
  <si>
    <t>MINISTERIO DE SALUD</t>
  </si>
  <si>
    <t>SERVICIO DE SALUD</t>
  </si>
  <si>
    <t>VIÑA DEL MAR - QUILLOTA</t>
  </si>
  <si>
    <t>FICHA COMUNAL  APS MUNICIPAL 2020</t>
  </si>
  <si>
    <t>COMUNA: Quilpue</t>
  </si>
  <si>
    <t>RUT:  69061300-k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</si>
  <si>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</si>
  <si>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</si>
  <si>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</si>
  <si>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</si>
  <si>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</si>
  <si>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</si>
  <si>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</si>
  <si>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</si>
  <si>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</si>
  <si>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</si>
  <si>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</si>
  <si>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</si>
  <si>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</si>
  <si>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</si>
  <si>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</si>
  <si>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</si>
  <si>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</si>
  <si>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</si>
  <si>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</si>
  <si>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</si>
  <si>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</si>
  <si>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</si>
  <si>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</si>
  <si>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</si>
  <si>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</si>
  <si>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</si>
  <si>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</si>
  <si>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</si>
  <si>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</si>
  <si>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</si>
  <si>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</si>
  <si>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</si>
  <si>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</si>
  <si>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</si>
  <si>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</si>
  <si>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</si>
  <si>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</si>
  <si>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</si>
  <si>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</si>
  <si>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</si>
  <si>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</si>
  <si>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</si>
  <si>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</si>
  <si>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</si>
  <si>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</si>
  <si>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</si>
  <si>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</si>
  <si>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</si>
  <si>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</si>
  <si>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</si>
  <si>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</si>
  <si>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</si>
  <si>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</si>
  <si>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</si>
  <si>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</si>
  <si>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</si>
  <si>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</si>
  <si>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</si>
  <si>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</si>
  <si>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</si>
  <si>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</si>
  <si>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</si>
  <si>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</si>
  <si>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</si>
  <si>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</si>
  <si>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</si>
  <si>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</si>
  <si>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</si>
  <si>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</si>
  <si>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</si>
  <si>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</si>
  <si>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</si>
  <si>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</si>
  <si>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</si>
  <si>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2057- ADD 2188-ADD 2624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</si>
  <si>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</si>
  <si>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</si>
  <si>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</si>
  <si>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</si>
  <si>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</si>
  <si>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</si>
  <si>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</si>
  <si>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</si>
  <si>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</si>
  <si>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</si>
  <si>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</si>
  <si>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</si>
  <si>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</si>
  <si>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</si>
  <si>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</si>
  <si>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2052-556</t>
  </si>
  <si>
    <t>Fortalecimiento RRHH</t>
  </si>
  <si>
    <t>Fortalecimiento RRHH- PAP</t>
  </si>
  <si>
    <t>Fortalecimiento RRHH- SIGGES</t>
  </si>
  <si>
    <t>Misión de estudio / Remplazante</t>
  </si>
  <si>
    <t>Int 550</t>
  </si>
  <si>
    <t>Mi Consultorio se pone a punto</t>
  </si>
  <si>
    <t>Int 549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</si>
</sst>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&quot;$&quot;\ #,##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2" fillId="0" borderId="11" xfId="3" applyFont="1" applyBorder="1"/>
    <xf numFmtId="41" fontId="10" fillId="0" borderId="18" xfId="3" applyFont="1" applyBorder="1"/>
    <xf numFmtId="41" fontId="2" fillId="0" borderId="12" xfId="3" applyFont="1" applyBorder="1"/>
    <xf numFmtId="41" fontId="2" fillId="0" borderId="13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7" fillId="0" borderId="17" xfId="3" applyFont="1" applyBorder="1"/>
    <xf numFmtId="41" fontId="2" fillId="0" borderId="18" xfId="3" applyFont="1" applyBorder="1"/>
    <xf numFmtId="41" fontId="2" fillId="0" borderId="19" xfId="3" applyFont="1" applyBorder="1"/>
    <xf numFmtId="41" fontId="2" fillId="0" borderId="17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2" fillId="0" borderId="21" xfId="3" applyFont="1" applyBorder="1"/>
    <xf numFmtId="41" fontId="9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10" fillId="0" borderId="25" xfId="3" applyFont="1" applyBorder="1"/>
    <xf numFmtId="41" fontId="2" fillId="0" borderId="33" xfId="3" applyFont="1" applyBorder="1"/>
    <xf numFmtId="41" fontId="10" fillId="0" borderId="14" xfId="3" applyFont="1" applyBorder="1"/>
    <xf numFmtId="41" fontId="2" fillId="0" borderId="25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10" fillId="0" borderId="26" xfId="3" applyFont="1" applyBorder="1"/>
    <xf numFmtId="41" fontId="2" fillId="0" borderId="10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41" fontId="2" fillId="0" borderId="34" xfId="3" applyFont="1" applyBorder="1"/>
    <xf numFmtId="41" fontId="2" fillId="0" borderId="24" xfId="3" applyFont="1" applyBorder="1"/>
    <xf numFmtId="41" fontId="2" fillId="0" borderId="26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41" fontId="2" fillId="0" borderId="18" xfId="3" applyFont="1" applyBorder="1" applyAlignment="1">
      <alignment vertical="center"/>
    </xf>
    <xf numFmtId="41" fontId="2" fillId="0" borderId="26" xfId="3" applyFont="1" applyBorder="1" applyAlignment="1">
      <alignment vertical="center"/>
    </xf>
    <xf numFmtId="41" fontId="2" fillId="0" borderId="34" xfId="3" applyFont="1" applyBorder="1" applyAlignment="1">
      <alignment vertical="center"/>
    </xf>
    <xf numFmtId="41" fontId="2" fillId="0" borderId="19" xfId="3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10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41" fontId="7" fillId="0" borderId="18" xfId="3" applyFont="1" applyBorder="1"/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41" fontId="2" fillId="0" borderId="28" xfId="3" applyFont="1" applyBorder="1"/>
    <xf numFmtId="41" fontId="2" fillId="0" borderId="35" xfId="3" applyFont="1" applyBorder="1"/>
    <xf numFmtId="41" fontId="2" fillId="6" borderId="5" xfId="3" applyFont="1" applyFill="1" applyBorder="1"/>
    <xf numFmtId="41" fontId="2" fillId="6" borderId="6" xfId="3" applyFont="1" applyFill="1" applyBorder="1"/>
    <xf numFmtId="41" fontId="2" fillId="7" borderId="5" xfId="3" applyFont="1" applyFill="1" applyBorder="1"/>
    <xf numFmtId="166" fontId="13" fillId="12" borderId="18" xfId="0" applyNumberFormat="1" applyFont="1" applyFill="1" applyBorder="1"/>
    <xf numFmtId="9" fontId="14" fillId="12" borderId="0" xfId="2" applyFont="1" applyFill="1" applyAlignment="1">
      <alignment horizontal="center"/>
    </xf>
    <xf numFmtId="0" fontId="7" fillId="5" borderId="7" xfId="0" applyFont="1" applyFill="1" applyBorder="1" applyAlignment="1">
      <alignment horizontal="center" vertical="center" wrapText="1"/>
    </xf>
    <xf numFmtId="41" fontId="7" fillId="6" borderId="8" xfId="3" applyFont="1" applyFill="1" applyBorder="1" applyAlignment="1">
      <alignment horizontal="center" vertical="center" wrapText="1"/>
    </xf>
    <xf numFmtId="41" fontId="7" fillId="6" borderId="36" xfId="3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41" fontId="7" fillId="0" borderId="20" xfId="3" applyFont="1" applyBorder="1"/>
    <xf numFmtId="166" fontId="10" fillId="0" borderId="18" xfId="0" applyNumberFormat="1" applyFont="1" applyBorder="1"/>
    <xf numFmtId="9" fontId="2" fillId="0" borderId="19" xfId="2" applyFont="1" applyBorder="1" applyAlignment="1">
      <alignment horizontal="center"/>
    </xf>
    <xf numFmtId="41" fontId="7" fillId="0" borderId="27" xfId="3" applyFont="1" applyBorder="1"/>
    <xf numFmtId="9" fontId="9" fillId="5" borderId="7" xfId="2" applyFont="1" applyFill="1" applyBorder="1" applyAlignment="1">
      <alignment horizontal="center"/>
    </xf>
    <xf numFmtId="41" fontId="9" fillId="6" borderId="8" xfId="3" applyFont="1" applyFill="1" applyBorder="1"/>
    <xf numFmtId="41" fontId="9" fillId="6" borderId="36" xfId="3" applyFont="1" applyFill="1" applyBorder="1"/>
    <xf numFmtId="41" fontId="9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41" fontId="7" fillId="6" borderId="32" xfId="3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41" fontId="7" fillId="0" borderId="16" xfId="3" applyFont="1" applyBorder="1"/>
    <xf numFmtId="41" fontId="2" fillId="0" borderId="38" xfId="3" applyFont="1" applyBorder="1"/>
    <xf numFmtId="165" fontId="2" fillId="0" borderId="12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 vertical="center"/>
    </xf>
    <xf numFmtId="41" fontId="7" fillId="0" borderId="27" xfId="3" applyFont="1" applyBorder="1" applyAlignment="1">
      <alignment vertical="center"/>
    </xf>
    <xf numFmtId="41" fontId="2" fillId="0" borderId="24" xfId="3" applyFont="1" applyBorder="1" applyAlignment="1">
      <alignment vertical="center"/>
    </xf>
    <xf numFmtId="165" fontId="2" fillId="9" borderId="20" xfId="1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65" fontId="2" fillId="0" borderId="23" xfId="1" applyNumberFormat="1" applyFont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41" fontId="2" fillId="6" borderId="37" xfId="3" applyFont="1" applyFill="1" applyBorder="1"/>
    <xf numFmtId="41" fontId="7" fillId="6" borderId="2" xfId="3" applyFont="1" applyFill="1" applyBorder="1" applyAlignment="1">
      <alignment horizontal="center" vertical="center"/>
    </xf>
    <xf numFmtId="0" fontId="2" fillId="12" borderId="22" xfId="0" applyFont="1" applyFill="1" applyBorder="1"/>
    <xf numFmtId="0" fontId="9" fillId="12" borderId="22" xfId="0" applyFont="1" applyFill="1" applyBorder="1" applyAlignment="1">
      <alignment horizontal="center"/>
    </xf>
    <xf numFmtId="165" fontId="2" fillId="12" borderId="23" xfId="1" applyNumberFormat="1" applyFont="1" applyFill="1" applyBorder="1"/>
    <xf numFmtId="165" fontId="2" fillId="12" borderId="21" xfId="1" applyNumberFormat="1" applyFont="1" applyFill="1" applyBorder="1" applyAlignment="1">
      <alignment horizontal="center"/>
    </xf>
    <xf numFmtId="165" fontId="2" fillId="12" borderId="22" xfId="1" applyNumberFormat="1" applyFont="1" applyFill="1" applyBorder="1" applyAlignment="1">
      <alignment horizontal="center"/>
    </xf>
    <xf numFmtId="165" fontId="2" fillId="12" borderId="23" xfId="1" applyNumberFormat="1" applyFont="1" applyFill="1" applyBorder="1" applyAlignment="1">
      <alignment horizontal="center"/>
    </xf>
    <xf numFmtId="41" fontId="7" fillId="12" borderId="27" xfId="3" applyFont="1" applyFill="1" applyBorder="1"/>
    <xf numFmtId="41" fontId="2" fillId="12" borderId="35" xfId="3" applyFont="1" applyFill="1" applyBorder="1"/>
    <xf numFmtId="41" fontId="2" fillId="12" borderId="28" xfId="3" applyFont="1" applyFill="1" applyBorder="1"/>
    <xf numFmtId="41" fontId="2" fillId="12" borderId="22" xfId="3" applyFont="1" applyFill="1" applyBorder="1"/>
    <xf numFmtId="165" fontId="9" fillId="13" borderId="8" xfId="1" applyNumberFormat="1" applyFont="1" applyFill="1" applyBorder="1"/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41" fontId="7" fillId="13" borderId="5" xfId="3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9" xfId="3" applyFont="1" applyFill="1" applyBorder="1"/>
    <xf numFmtId="41" fontId="7" fillId="13" borderId="36" xfId="3" applyFont="1" applyFill="1" applyBorder="1"/>
    <xf numFmtId="165" fontId="7" fillId="13" borderId="8" xfId="0" applyNumberFormat="1" applyFont="1" applyFill="1" applyBorder="1"/>
    <xf numFmtId="9" fontId="14" fillId="12" borderId="0" xfId="2" applyFont="1" applyFill="1"/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5" fontId="2" fillId="9" borderId="27" xfId="1" applyNumberFormat="1" applyFont="1" applyFill="1" applyBorder="1"/>
    <xf numFmtId="41" fontId="2" fillId="0" borderId="20" xfId="3" applyFont="1" applyBorder="1" applyAlignment="1">
      <alignment vertical="center"/>
    </xf>
    <xf numFmtId="41" fontId="7" fillId="0" borderId="19" xfId="3" applyFont="1" applyBorder="1"/>
    <xf numFmtId="41" fontId="2" fillId="14" borderId="5" xfId="3" applyFont="1" applyFill="1" applyBorder="1"/>
    <xf numFmtId="41" fontId="2" fillId="14" borderId="29" xfId="3" applyFont="1" applyFill="1" applyBorder="1"/>
    <xf numFmtId="41" fontId="2" fillId="15" borderId="8" xfId="3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5" fillId="4" borderId="8" xfId="3" applyNumberFormat="1" applyFont="1" applyFill="1" applyBorder="1" applyAlignment="1">
      <alignment vertical="center"/>
    </xf>
    <xf numFmtId="0" fontId="15" fillId="4" borderId="0" xfId="3" applyNumberFormat="1" applyFont="1" applyFill="1" applyAlignment="1">
      <alignment vertical="center"/>
    </xf>
    <xf numFmtId="9" fontId="2" fillId="0" borderId="0" xfId="2" applyFont="1"/>
    <xf numFmtId="165" fontId="2" fillId="0" borderId="0" xfId="0" applyNumberFormat="1" applyFont="1"/>
    <xf numFmtId="167" fontId="16" fillId="0" borderId="0" xfId="0" applyNumberFormat="1" applyFont="1"/>
    <xf numFmtId="41" fontId="7" fillId="12" borderId="41" xfId="3" applyFont="1" applyFill="1" applyBorder="1"/>
    <xf numFmtId="41" fontId="2" fillId="0" borderId="0" xfId="0" applyNumberFormat="1" applyFont="1"/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3" borderId="1" xfId="3" applyFont="1" applyFill="1" applyBorder="1" applyAlignment="1">
      <alignment horizontal="center" vertical="center" wrapText="1"/>
    </xf>
    <xf numFmtId="41" fontId="6" fillId="3" borderId="2" xfId="3" applyFont="1" applyFill="1" applyBorder="1" applyAlignment="1">
      <alignment horizontal="center" vertical="center" wrapText="1"/>
    </xf>
    <xf numFmtId="41" fontId="6" fillId="3" borderId="7" xfId="3" applyFont="1" applyFill="1" applyBorder="1" applyAlignment="1">
      <alignment horizontal="center" vertical="center" wrapText="1"/>
    </xf>
    <xf numFmtId="41" fontId="6" fillId="3" borderId="30" xfId="3" applyFont="1" applyFill="1" applyBorder="1" applyAlignment="1">
      <alignment horizontal="center" vertical="center" wrapText="1"/>
    </xf>
    <xf numFmtId="41" fontId="6" fillId="3" borderId="31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41" fontId="6" fillId="3" borderId="29" xfId="3" applyFont="1" applyFill="1" applyBorder="1" applyAlignment="1">
      <alignment horizontal="center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165" fontId="2" fillId="0" borderId="19" xfId="1" applyNumberFormat="1" applyFont="1" applyBorder="1" applyAlignment="1">
      <alignment horizontal="center"/>
    </xf>
    <xf numFmtId="165" fontId="2" fillId="0" borderId="34" xfId="1" applyNumberFormat="1" applyFont="1" applyBorder="1" applyAlignment="1">
      <alignment horizontal="center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7E33FF5-EF96-40C9-B330-A1ACF2B2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zoomScale="77" zoomScaleNormal="85" workbookViewId="0">
      <selection activeCell="B12" sqref="B12"/>
    </sheetView>
  </sheetViews>
  <sheetFormatPr baseColWidth="10" defaultRowHeight="14.25"/>
  <cols>
    <col min="1" max="1" width="4.85546875" style="1" customWidth="1"/>
    <col min="2" max="2" width="61" style="1" bestFit="1" customWidth="1"/>
    <col min="3" max="3" width="27.28515625" style="1" bestFit="1" customWidth="1"/>
    <col min="4" max="4" width="19.28515625" style="2" bestFit="1" customWidth="1"/>
    <col min="5" max="5" width="14.42578125" style="3" customWidth="1"/>
    <col min="6" max="6" width="13.42578125" style="3" customWidth="1"/>
    <col min="7" max="7" width="14.7109375" style="3" customWidth="1"/>
    <col min="8" max="8" width="18.7109375" style="40" customWidth="1"/>
    <col min="9" max="9" width="16.7109375" style="40" customWidth="1"/>
    <col min="10" max="10" width="14.140625" style="40" customWidth="1"/>
    <col min="11" max="11" width="16.28515625" style="40" customWidth="1"/>
    <col min="12" max="13" width="15.7109375" style="40" customWidth="1"/>
    <col min="14" max="14" width="14.28515625" style="40" customWidth="1"/>
    <col min="15" max="15" width="11.42578125" style="40" customWidth="1"/>
    <col min="16" max="16" width="11.42578125" style="40" hidden="1" customWidth="1"/>
    <col min="17" max="17" width="13.7109375" style="40" hidden="1" customWidth="1"/>
    <col min="18" max="18" width="11.42578125" style="40" hidden="1" customWidth="1"/>
    <col min="19" max="19" width="14.28515625" style="40" hidden="1" customWidth="1"/>
    <col min="20" max="20" width="12.7109375" style="40" hidden="1" customWidth="1"/>
    <col min="21" max="21" width="13.5703125" style="40" customWidth="1"/>
    <col min="22" max="22" width="13.7109375" style="40" customWidth="1"/>
    <col min="23" max="23" width="20.5703125" style="40" customWidth="1"/>
    <col min="24" max="24" width="15.28515625" style="40" customWidth="1"/>
    <col min="25" max="26" width="15.7109375" style="40" customWidth="1"/>
    <col min="27" max="27" width="13.7109375" style="40" bestFit="1" customWidth="1"/>
    <col min="28" max="28" width="11.42578125" style="40" hidden="1" customWidth="1"/>
    <col min="29" max="29" width="13.5703125" style="40" hidden="1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18" style="40" customWidth="1"/>
    <col min="34" max="34" width="18.7109375" style="1" customWidth="1"/>
    <col min="35" max="36" width="11.42578125" style="1" customWidth="1"/>
    <col min="37" max="37" width="13.5703125" style="1" bestFit="1" customWidth="1"/>
    <col min="38" max="38" width="11.42578125" style="1"/>
    <col min="39" max="39" width="14.42578125" style="1" bestFit="1" customWidth="1"/>
    <col min="40" max="41" width="11.42578125" style="1"/>
    <col min="42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1" t="s">
        <v>0</v>
      </c>
    </row>
    <row r="4" spans="1:34">
      <c r="B4" s="41" t="s">
        <v>1</v>
      </c>
    </row>
    <row r="5" spans="1:34" ht="14.25" customHeight="1">
      <c r="B5" s="41" t="s">
        <v>2</v>
      </c>
      <c r="H5" s="177" t="s">
        <v>3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</row>
    <row r="6" spans="1:34" ht="14.25" customHeight="1"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</row>
    <row r="7" spans="1:34"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19"/>
      <c r="B14" s="178" t="s">
        <v>6</v>
      </c>
      <c r="C14" s="178"/>
      <c r="D14" s="179"/>
      <c r="E14" s="180" t="s">
        <v>7</v>
      </c>
      <c r="F14" s="181"/>
      <c r="G14" s="182"/>
      <c r="H14" s="183" t="s">
        <v>8</v>
      </c>
      <c r="I14" s="184"/>
      <c r="J14" s="184"/>
      <c r="K14" s="184"/>
      <c r="L14" s="184"/>
      <c r="M14" s="184"/>
      <c r="N14" s="185"/>
      <c r="O14" s="186"/>
      <c r="P14" s="186"/>
      <c r="Q14" s="186"/>
      <c r="R14" s="186"/>
      <c r="S14" s="186"/>
      <c r="T14" s="187"/>
      <c r="U14" s="188" t="s">
        <v>9</v>
      </c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90"/>
    </row>
    <row r="15" spans="1:34" ht="43.5" thickBot="1">
      <c r="A15" s="20" t="s">
        <v>10</v>
      </c>
      <c r="B15" s="21" t="s">
        <v>11</v>
      </c>
      <c r="C15" s="21" t="s">
        <v>12</v>
      </c>
      <c r="D15" s="22" t="s">
        <v>13</v>
      </c>
      <c r="E15" s="20">
        <v>1</v>
      </c>
      <c r="F15" s="21">
        <v>2</v>
      </c>
      <c r="G15" s="105">
        <v>3</v>
      </c>
      <c r="H15" s="106" t="s">
        <v>14</v>
      </c>
      <c r="I15" s="107" t="s">
        <v>15</v>
      </c>
      <c r="J15" s="42" t="s">
        <v>16</v>
      </c>
      <c r="K15" s="42" t="s">
        <v>17</v>
      </c>
      <c r="L15" s="132" t="s">
        <v>18</v>
      </c>
      <c r="M15" s="42" t="s">
        <v>19</v>
      </c>
      <c r="N15" s="42" t="s">
        <v>20</v>
      </c>
      <c r="O15" s="42" t="s">
        <v>21</v>
      </c>
      <c r="P15" s="42" t="s">
        <v>22</v>
      </c>
      <c r="Q15" s="42" t="s">
        <v>23</v>
      </c>
      <c r="R15" s="42" t="s">
        <v>24</v>
      </c>
      <c r="S15" s="42" t="s">
        <v>25</v>
      </c>
      <c r="T15" s="43" t="s">
        <v>26</v>
      </c>
      <c r="U15" s="44" t="s">
        <v>15</v>
      </c>
      <c r="V15" s="45" t="s">
        <v>16</v>
      </c>
      <c r="W15" s="45" t="s">
        <v>17</v>
      </c>
      <c r="X15" s="45" t="s">
        <v>18</v>
      </c>
      <c r="Y15" s="45" t="s">
        <v>19</v>
      </c>
      <c r="Z15" s="45" t="s">
        <v>20</v>
      </c>
      <c r="AA15" s="45" t="s">
        <v>21</v>
      </c>
      <c r="AB15" s="45" t="s">
        <v>22</v>
      </c>
      <c r="AC15" s="45" t="s">
        <v>23</v>
      </c>
      <c r="AD15" s="45" t="s">
        <v>24</v>
      </c>
      <c r="AE15" s="45" t="s">
        <v>25</v>
      </c>
      <c r="AF15" s="46" t="s">
        <v>26</v>
      </c>
      <c r="AG15" s="47" t="s">
        <v>27</v>
      </c>
      <c r="AH15" s="23" t="s">
        <v>28</v>
      </c>
    </row>
    <row r="16" spans="1:34">
      <c r="A16" s="5">
        <v>1</v>
      </c>
      <c r="B16" s="6" t="s">
        <v>29</v>
      </c>
      <c r="C16" s="48" t="s">
        <v>30</v>
      </c>
      <c r="D16" s="7">
        <f>883488725*12</f>
        <v>10601864700</v>
      </c>
      <c r="E16" s="8"/>
      <c r="F16" s="9"/>
      <c r="G16" s="108"/>
      <c r="H16" s="109">
        <f>SUM(I16:T16)</f>
        <v>6184421075</v>
      </c>
      <c r="I16" s="70">
        <v>883488725</v>
      </c>
      <c r="J16" s="50">
        <v>883488725</v>
      </c>
      <c r="K16" s="50">
        <v>883488725</v>
      </c>
      <c r="L16" s="50">
        <v>883488725</v>
      </c>
      <c r="M16" s="49">
        <v>883488725</v>
      </c>
      <c r="N16" s="50">
        <v>883488725</v>
      </c>
      <c r="O16" s="49">
        <v>883488725</v>
      </c>
      <c r="P16" s="49"/>
      <c r="Q16" s="49"/>
      <c r="R16" s="49"/>
      <c r="S16" s="49"/>
      <c r="T16" s="51"/>
      <c r="U16" s="52">
        <v>883488725</v>
      </c>
      <c r="V16" s="50">
        <v>883488725</v>
      </c>
      <c r="W16" s="50">
        <v>883488725</v>
      </c>
      <c r="X16" s="50">
        <v>883488725</v>
      </c>
      <c r="Y16" s="53">
        <v>883488725</v>
      </c>
      <c r="Z16" s="50">
        <v>883488725</v>
      </c>
      <c r="AA16" s="53">
        <v>883488725</v>
      </c>
      <c r="AB16" s="53"/>
      <c r="AC16" s="53"/>
      <c r="AD16" s="53"/>
      <c r="AE16" s="53"/>
      <c r="AF16" s="54"/>
      <c r="AG16" s="55">
        <f>SUM(U16:AF16)</f>
        <v>6184421075</v>
      </c>
      <c r="AH16" s="24">
        <f t="shared" ref="AH16:AH29" si="0">+H16-AG16</f>
        <v>0</v>
      </c>
    </row>
    <row r="17" spans="1:50">
      <c r="A17" s="10">
        <v>2</v>
      </c>
      <c r="B17" s="11" t="s">
        <v>31</v>
      </c>
      <c r="C17" s="56" t="s">
        <v>30</v>
      </c>
      <c r="D17" s="12">
        <f>10073358*12</f>
        <v>120880296</v>
      </c>
      <c r="E17" s="13"/>
      <c r="F17" s="14"/>
      <c r="G17" s="111"/>
      <c r="H17" s="112">
        <f>SUM(I17:T17)</f>
        <v>70513506</v>
      </c>
      <c r="I17" s="79">
        <v>10073358</v>
      </c>
      <c r="J17" s="50">
        <v>10073358</v>
      </c>
      <c r="K17" s="50">
        <v>10073358</v>
      </c>
      <c r="L17" s="50">
        <v>10073358</v>
      </c>
      <c r="M17" s="58">
        <v>10073358</v>
      </c>
      <c r="N17" s="50">
        <v>10073358</v>
      </c>
      <c r="O17" s="58">
        <v>10073358</v>
      </c>
      <c r="P17" s="58"/>
      <c r="Q17" s="58"/>
      <c r="R17" s="58"/>
      <c r="S17" s="58"/>
      <c r="T17" s="59"/>
      <c r="U17" s="60">
        <v>10073358</v>
      </c>
      <c r="V17" s="50">
        <v>10073358</v>
      </c>
      <c r="W17" s="50">
        <v>10073358</v>
      </c>
      <c r="X17" s="50">
        <v>10073358</v>
      </c>
      <c r="Y17" s="58">
        <v>10073358</v>
      </c>
      <c r="Z17" s="50">
        <v>10073358</v>
      </c>
      <c r="AA17" s="58">
        <v>10073358</v>
      </c>
      <c r="AB17" s="58"/>
      <c r="AC17" s="58"/>
      <c r="AD17" s="58"/>
      <c r="AE17" s="58"/>
      <c r="AF17" s="59"/>
      <c r="AG17" s="61">
        <f t="shared" ref="AG17:AG28" si="1">SUM(U17:AF17)</f>
        <v>70513506</v>
      </c>
      <c r="AH17" s="25">
        <f t="shared" si="0"/>
        <v>0</v>
      </c>
    </row>
    <row r="18" spans="1:50">
      <c r="A18" s="10">
        <v>3</v>
      </c>
      <c r="B18" s="11" t="s">
        <v>32</v>
      </c>
      <c r="C18" s="56" t="s">
        <v>30</v>
      </c>
      <c r="D18" s="12">
        <f>-1163009*12</f>
        <v>-13956108</v>
      </c>
      <c r="E18" s="13"/>
      <c r="F18" s="14"/>
      <c r="G18" s="111"/>
      <c r="H18" s="112">
        <f t="shared" ref="H18:H28" si="2">SUM(I18:T18)</f>
        <v>-8141063</v>
      </c>
      <c r="I18" s="79">
        <v>-1163009</v>
      </c>
      <c r="J18" s="50">
        <v>-1163009</v>
      </c>
      <c r="K18" s="50">
        <v>-1163009</v>
      </c>
      <c r="L18" s="50">
        <v>-1163009</v>
      </c>
      <c r="M18" s="58">
        <v>-1163009</v>
      </c>
      <c r="N18" s="50">
        <v>-1163009</v>
      </c>
      <c r="O18" s="58">
        <v>-1163009</v>
      </c>
      <c r="P18" s="58"/>
      <c r="Q18" s="58"/>
      <c r="R18" s="58"/>
      <c r="S18" s="58"/>
      <c r="T18" s="59"/>
      <c r="U18" s="60">
        <v>-1163009</v>
      </c>
      <c r="V18" s="50">
        <v>-1163009</v>
      </c>
      <c r="W18" s="50">
        <v>-1163009</v>
      </c>
      <c r="X18" s="50">
        <v>-1163009</v>
      </c>
      <c r="Y18" s="58">
        <v>-1163009</v>
      </c>
      <c r="Z18" s="50">
        <v>-1163009</v>
      </c>
      <c r="AA18" s="58">
        <v>-1163009</v>
      </c>
      <c r="AB18" s="58"/>
      <c r="AC18" s="58"/>
      <c r="AD18" s="58"/>
      <c r="AE18" s="58"/>
      <c r="AF18" s="59"/>
      <c r="AG18" s="61">
        <f t="shared" si="1"/>
        <v>-8141063</v>
      </c>
      <c r="AH18" s="25">
        <f t="shared" si="0"/>
        <v>0</v>
      </c>
    </row>
    <row r="19" spans="1:50">
      <c r="A19" s="10">
        <v>4</v>
      </c>
      <c r="B19" s="11" t="s">
        <v>33</v>
      </c>
      <c r="C19" s="56" t="s">
        <v>30</v>
      </c>
      <c r="D19" s="12">
        <f>-6517781*12</f>
        <v>-78213372</v>
      </c>
      <c r="E19" s="13"/>
      <c r="F19" s="14"/>
      <c r="G19" s="111"/>
      <c r="H19" s="112">
        <f t="shared" si="2"/>
        <v>-45624467</v>
      </c>
      <c r="I19" s="79">
        <v>-6517781</v>
      </c>
      <c r="J19" s="50">
        <v>-6517781</v>
      </c>
      <c r="K19" s="50">
        <v>-6517781</v>
      </c>
      <c r="L19" s="50">
        <v>-6517781</v>
      </c>
      <c r="M19" s="58">
        <v>-6517781</v>
      </c>
      <c r="N19" s="50">
        <v>-6517781</v>
      </c>
      <c r="O19" s="58">
        <v>-6517781</v>
      </c>
      <c r="P19" s="58"/>
      <c r="Q19" s="58"/>
      <c r="R19" s="58"/>
      <c r="S19" s="58"/>
      <c r="T19" s="59"/>
      <c r="U19" s="60">
        <v>-6517781</v>
      </c>
      <c r="V19" s="50">
        <v>-6517781</v>
      </c>
      <c r="W19" s="50">
        <v>-6517781</v>
      </c>
      <c r="X19" s="50">
        <v>-6517781</v>
      </c>
      <c r="Y19" s="58">
        <v>-6517781</v>
      </c>
      <c r="Z19" s="50">
        <v>-6517781</v>
      </c>
      <c r="AA19" s="58">
        <v>-6517781</v>
      </c>
      <c r="AB19" s="58"/>
      <c r="AC19" s="58"/>
      <c r="AD19" s="58"/>
      <c r="AE19" s="58"/>
      <c r="AF19" s="59"/>
      <c r="AG19" s="61">
        <f t="shared" si="1"/>
        <v>-45624467</v>
      </c>
      <c r="AH19" s="25">
        <f t="shared" si="0"/>
        <v>0</v>
      </c>
    </row>
    <row r="20" spans="1:50" ht="28.5">
      <c r="A20" s="10">
        <v>5</v>
      </c>
      <c r="B20" s="15" t="s">
        <v>34</v>
      </c>
      <c r="C20" s="56" t="s">
        <v>30</v>
      </c>
      <c r="D20" s="12">
        <f>3416178*12</f>
        <v>40994136</v>
      </c>
      <c r="E20" s="13"/>
      <c r="F20" s="14"/>
      <c r="G20" s="111"/>
      <c r="H20" s="112">
        <f t="shared" si="2"/>
        <v>23913246</v>
      </c>
      <c r="I20" s="79">
        <v>3416178</v>
      </c>
      <c r="J20" s="50">
        <v>3416178</v>
      </c>
      <c r="K20" s="50">
        <v>3416178</v>
      </c>
      <c r="L20" s="50">
        <v>3416178</v>
      </c>
      <c r="M20" s="58">
        <v>3416178</v>
      </c>
      <c r="N20" s="110">
        <v>3416178</v>
      </c>
      <c r="O20" s="58">
        <v>3416178</v>
      </c>
      <c r="P20" s="58"/>
      <c r="Q20" s="58"/>
      <c r="R20" s="58"/>
      <c r="S20" s="58"/>
      <c r="T20" s="59"/>
      <c r="U20" s="60">
        <v>3416178</v>
      </c>
      <c r="V20" s="50">
        <v>3416178</v>
      </c>
      <c r="W20" s="50">
        <v>3416178</v>
      </c>
      <c r="X20" s="110">
        <v>3416178</v>
      </c>
      <c r="Y20" s="58">
        <v>3416178</v>
      </c>
      <c r="Z20" s="110">
        <v>3416178</v>
      </c>
      <c r="AA20" s="58">
        <v>3416178</v>
      </c>
      <c r="AB20" s="58"/>
      <c r="AC20" s="58"/>
      <c r="AD20" s="58"/>
      <c r="AE20" s="58"/>
      <c r="AF20" s="59"/>
      <c r="AG20" s="61">
        <f t="shared" si="1"/>
        <v>23913246</v>
      </c>
      <c r="AH20" s="25">
        <f t="shared" si="0"/>
        <v>0</v>
      </c>
    </row>
    <row r="21" spans="1:50">
      <c r="A21" s="10">
        <v>6</v>
      </c>
      <c r="B21" s="11" t="s">
        <v>35</v>
      </c>
      <c r="C21" s="56" t="s">
        <v>30</v>
      </c>
      <c r="D21" s="12">
        <f>651812*12</f>
        <v>7821744</v>
      </c>
      <c r="E21" s="13"/>
      <c r="F21" s="14"/>
      <c r="G21" s="111"/>
      <c r="H21" s="112">
        <f t="shared" si="2"/>
        <v>4554361.0500000007</v>
      </c>
      <c r="I21" s="79">
        <v>651812</v>
      </c>
      <c r="J21" s="50">
        <v>688317</v>
      </c>
      <c r="K21" s="50">
        <v>588096.05000000016</v>
      </c>
      <c r="L21" s="50">
        <v>656534</v>
      </c>
      <c r="M21" s="58">
        <v>656534</v>
      </c>
      <c r="N21" s="110">
        <v>656534</v>
      </c>
      <c r="O21" s="58">
        <v>656534</v>
      </c>
      <c r="P21" s="58"/>
      <c r="Q21" s="58"/>
      <c r="R21" s="58"/>
      <c r="S21" s="58"/>
      <c r="T21" s="59"/>
      <c r="U21" s="60">
        <v>651812</v>
      </c>
      <c r="V21" s="50">
        <v>688317</v>
      </c>
      <c r="W21" s="50">
        <v>588096</v>
      </c>
      <c r="X21" s="110">
        <v>656534</v>
      </c>
      <c r="Y21" s="58">
        <v>656534</v>
      </c>
      <c r="Z21" s="110">
        <v>656534</v>
      </c>
      <c r="AA21" s="58">
        <v>656534</v>
      </c>
      <c r="AB21" s="58"/>
      <c r="AC21" s="58"/>
      <c r="AD21" s="58"/>
      <c r="AE21" s="58"/>
      <c r="AF21" s="59"/>
      <c r="AG21" s="61">
        <f t="shared" si="1"/>
        <v>4554361</v>
      </c>
      <c r="AH21" s="25">
        <f t="shared" si="0"/>
        <v>5.000000074505806E-2</v>
      </c>
    </row>
    <row r="22" spans="1:50">
      <c r="A22" s="10"/>
      <c r="B22" s="11" t="s">
        <v>78</v>
      </c>
      <c r="C22" s="56" t="s">
        <v>30</v>
      </c>
      <c r="D22" s="12"/>
      <c r="E22" s="13"/>
      <c r="F22" s="14"/>
      <c r="G22" s="111"/>
      <c r="H22" s="112">
        <f t="shared" si="2"/>
        <v>223283111</v>
      </c>
      <c r="I22" s="79"/>
      <c r="J22" s="50"/>
      <c r="K22" s="50"/>
      <c r="L22" s="50">
        <v>114287749</v>
      </c>
      <c r="M22" s="58"/>
      <c r="N22" s="110">
        <v>108995362</v>
      </c>
      <c r="O22" s="58"/>
      <c r="P22" s="58"/>
      <c r="Q22" s="58"/>
      <c r="R22" s="58"/>
      <c r="S22" s="58"/>
      <c r="T22" s="59"/>
      <c r="U22" s="60"/>
      <c r="V22" s="50"/>
      <c r="W22" s="50"/>
      <c r="X22" s="110">
        <v>114287749</v>
      </c>
      <c r="Y22" s="58"/>
      <c r="Z22" s="110">
        <v>108995362</v>
      </c>
      <c r="AA22" s="58"/>
      <c r="AB22" s="58"/>
      <c r="AC22" s="58"/>
      <c r="AD22" s="58"/>
      <c r="AE22" s="58"/>
      <c r="AF22" s="59"/>
      <c r="AG22" s="61">
        <f t="shared" si="1"/>
        <v>223283111</v>
      </c>
      <c r="AH22" s="25">
        <f t="shared" si="0"/>
        <v>0</v>
      </c>
    </row>
    <row r="23" spans="1:50">
      <c r="A23" s="10"/>
      <c r="B23" s="11" t="s">
        <v>79</v>
      </c>
      <c r="C23" s="56" t="s">
        <v>30</v>
      </c>
      <c r="D23" s="12"/>
      <c r="E23" s="13"/>
      <c r="F23" s="14"/>
      <c r="G23" s="111"/>
      <c r="H23" s="112">
        <f t="shared" si="2"/>
        <v>257967810</v>
      </c>
      <c r="I23" s="79"/>
      <c r="J23" s="50"/>
      <c r="K23" s="50"/>
      <c r="L23" s="50">
        <v>132041157</v>
      </c>
      <c r="M23" s="58"/>
      <c r="N23" s="110">
        <v>125926653</v>
      </c>
      <c r="O23" s="58"/>
      <c r="P23" s="58"/>
      <c r="Q23" s="58"/>
      <c r="R23" s="58"/>
      <c r="S23" s="58"/>
      <c r="T23" s="59"/>
      <c r="U23" s="60"/>
      <c r="V23" s="50"/>
      <c r="W23" s="50"/>
      <c r="X23" s="110">
        <v>132041157</v>
      </c>
      <c r="Y23" s="58"/>
      <c r="Z23" s="110">
        <v>125926653</v>
      </c>
      <c r="AA23" s="58"/>
      <c r="AB23" s="58"/>
      <c r="AC23" s="58"/>
      <c r="AD23" s="58"/>
      <c r="AE23" s="58"/>
      <c r="AF23" s="59"/>
      <c r="AG23" s="61">
        <f t="shared" si="1"/>
        <v>257967810</v>
      </c>
      <c r="AH23" s="25">
        <f t="shared" si="0"/>
        <v>0</v>
      </c>
    </row>
    <row r="24" spans="1:50">
      <c r="A24" s="10">
        <v>7</v>
      </c>
      <c r="B24" s="11" t="s">
        <v>36</v>
      </c>
      <c r="C24" s="56" t="s">
        <v>30</v>
      </c>
      <c r="D24" s="12">
        <f>2405605*12</f>
        <v>28867260</v>
      </c>
      <c r="E24" s="13"/>
      <c r="F24" s="14"/>
      <c r="G24" s="111"/>
      <c r="H24" s="112">
        <f t="shared" si="2"/>
        <v>16839235</v>
      </c>
      <c r="I24" s="79">
        <v>2405605</v>
      </c>
      <c r="J24" s="50">
        <v>2405605</v>
      </c>
      <c r="K24" s="50">
        <v>2405605</v>
      </c>
      <c r="L24" s="50">
        <v>2405605</v>
      </c>
      <c r="M24" s="58">
        <v>2405605</v>
      </c>
      <c r="N24" s="110">
        <v>2405605</v>
      </c>
      <c r="O24" s="58">
        <v>2405605</v>
      </c>
      <c r="P24" s="58"/>
      <c r="Q24" s="58"/>
      <c r="R24" s="58"/>
      <c r="S24" s="58"/>
      <c r="T24" s="59"/>
      <c r="U24" s="60">
        <v>2405605</v>
      </c>
      <c r="V24" s="50">
        <v>2405605</v>
      </c>
      <c r="W24" s="50">
        <v>2405605</v>
      </c>
      <c r="X24" s="110">
        <v>2405605</v>
      </c>
      <c r="Y24" s="58">
        <v>2405605</v>
      </c>
      <c r="Z24" s="110">
        <v>2405605</v>
      </c>
      <c r="AA24" s="58">
        <v>2405605</v>
      </c>
      <c r="AB24" s="58"/>
      <c r="AC24" s="58"/>
      <c r="AD24" s="58"/>
      <c r="AE24" s="58"/>
      <c r="AF24" s="59"/>
      <c r="AG24" s="61">
        <f t="shared" si="1"/>
        <v>16839235</v>
      </c>
      <c r="AH24" s="25">
        <f t="shared" si="0"/>
        <v>0</v>
      </c>
    </row>
    <row r="25" spans="1:50">
      <c r="A25" s="10">
        <v>8</v>
      </c>
      <c r="B25" s="11" t="s">
        <v>37</v>
      </c>
      <c r="C25" s="56" t="s">
        <v>30</v>
      </c>
      <c r="D25" s="12">
        <f>592273*12</f>
        <v>7107276</v>
      </c>
      <c r="E25" s="13"/>
      <c r="F25" s="14"/>
      <c r="G25" s="111"/>
      <c r="H25" s="112">
        <f t="shared" si="2"/>
        <v>4145910.97884</v>
      </c>
      <c r="I25" s="79">
        <v>592273</v>
      </c>
      <c r="J25" s="50">
        <v>592273</v>
      </c>
      <c r="K25" s="50">
        <v>592272.97883999988</v>
      </c>
      <c r="L25" s="50">
        <v>592273</v>
      </c>
      <c r="M25" s="58">
        <v>592273</v>
      </c>
      <c r="N25" s="110">
        <v>592273</v>
      </c>
      <c r="O25" s="58">
        <v>592273</v>
      </c>
      <c r="P25" s="58"/>
      <c r="Q25" s="58"/>
      <c r="R25" s="58"/>
      <c r="S25" s="58"/>
      <c r="T25" s="59"/>
      <c r="U25" s="60">
        <v>592273</v>
      </c>
      <c r="V25" s="50">
        <v>592273</v>
      </c>
      <c r="W25" s="50">
        <v>592273</v>
      </c>
      <c r="X25" s="110">
        <v>592273</v>
      </c>
      <c r="Y25" s="58">
        <v>592273</v>
      </c>
      <c r="Z25" s="110">
        <v>592273</v>
      </c>
      <c r="AA25" s="58">
        <v>592273</v>
      </c>
      <c r="AB25" s="58"/>
      <c r="AC25" s="58"/>
      <c r="AD25" s="58"/>
      <c r="AE25" s="58"/>
      <c r="AF25" s="59"/>
      <c r="AG25" s="61">
        <f t="shared" si="1"/>
        <v>4145911</v>
      </c>
      <c r="AH25" s="25">
        <f t="shared" si="0"/>
        <v>-2.1160000003874302E-2</v>
      </c>
    </row>
    <row r="26" spans="1:50">
      <c r="A26" s="16">
        <v>9</v>
      </c>
      <c r="B26" s="17" t="s">
        <v>38</v>
      </c>
      <c r="C26" s="62" t="s">
        <v>30</v>
      </c>
      <c r="D26" s="12">
        <f>170527*12</f>
        <v>2046324</v>
      </c>
      <c r="E26" s="13"/>
      <c r="F26" s="14"/>
      <c r="G26" s="111"/>
      <c r="H26" s="112">
        <f t="shared" si="2"/>
        <v>1193689</v>
      </c>
      <c r="I26" s="79">
        <v>170527</v>
      </c>
      <c r="J26" s="50">
        <v>170527</v>
      </c>
      <c r="K26" s="50">
        <v>170527</v>
      </c>
      <c r="L26" s="50">
        <v>170527</v>
      </c>
      <c r="M26" s="58">
        <v>170527</v>
      </c>
      <c r="N26" s="110">
        <v>170527</v>
      </c>
      <c r="O26" s="58">
        <v>170527</v>
      </c>
      <c r="P26" s="58"/>
      <c r="Q26" s="58"/>
      <c r="R26" s="58"/>
      <c r="S26" s="58"/>
      <c r="T26" s="59"/>
      <c r="U26" s="60">
        <v>170527</v>
      </c>
      <c r="V26" s="50">
        <v>170527</v>
      </c>
      <c r="W26" s="50">
        <v>170527</v>
      </c>
      <c r="X26" s="110">
        <v>170527</v>
      </c>
      <c r="Y26" s="58">
        <v>170527</v>
      </c>
      <c r="Z26" s="110">
        <v>170527</v>
      </c>
      <c r="AA26" s="58">
        <v>170527</v>
      </c>
      <c r="AB26" s="58"/>
      <c r="AC26" s="58"/>
      <c r="AD26" s="58"/>
      <c r="AE26" s="58"/>
      <c r="AF26" s="59"/>
      <c r="AG26" s="61">
        <f t="shared" si="1"/>
        <v>1193689</v>
      </c>
      <c r="AH26" s="25">
        <f t="shared" si="0"/>
        <v>0</v>
      </c>
    </row>
    <row r="27" spans="1:50">
      <c r="A27" s="16">
        <v>12</v>
      </c>
      <c r="B27" s="17" t="s">
        <v>94</v>
      </c>
      <c r="C27" s="62" t="s">
        <v>30</v>
      </c>
      <c r="D27" s="12"/>
      <c r="E27" s="13"/>
      <c r="F27" s="14"/>
      <c r="G27" s="111"/>
      <c r="H27" s="112">
        <f t="shared" si="2"/>
        <v>0</v>
      </c>
      <c r="I27" s="79"/>
      <c r="J27" s="50"/>
      <c r="K27" s="50"/>
      <c r="L27" s="50"/>
      <c r="M27" s="58"/>
      <c r="N27" s="110"/>
      <c r="O27" s="58"/>
      <c r="P27" s="58"/>
      <c r="Q27" s="58"/>
      <c r="R27" s="58"/>
      <c r="S27" s="58"/>
      <c r="T27" s="59"/>
      <c r="U27" s="60"/>
      <c r="V27" s="50"/>
      <c r="W27" s="50"/>
      <c r="X27" s="110"/>
      <c r="Y27" s="58"/>
      <c r="Z27" s="110"/>
      <c r="AA27" s="58"/>
      <c r="AB27" s="58"/>
      <c r="AC27" s="58"/>
      <c r="AD27" s="58"/>
      <c r="AE27" s="58"/>
      <c r="AF27" s="59"/>
      <c r="AG27" s="61">
        <f t="shared" si="1"/>
        <v>0</v>
      </c>
      <c r="AH27" s="25">
        <f t="shared" si="0"/>
        <v>0</v>
      </c>
    </row>
    <row r="28" spans="1:50" ht="15" thickBot="1">
      <c r="A28" s="16">
        <v>13</v>
      </c>
      <c r="B28" s="17" t="s">
        <v>95</v>
      </c>
      <c r="C28" s="62" t="s">
        <v>30</v>
      </c>
      <c r="D28" s="12"/>
      <c r="E28" s="13"/>
      <c r="F28" s="14"/>
      <c r="G28" s="111"/>
      <c r="H28" s="112">
        <f t="shared" si="2"/>
        <v>0</v>
      </c>
      <c r="I28" s="79"/>
      <c r="J28" s="50"/>
      <c r="K28" s="50"/>
      <c r="L28" s="50"/>
      <c r="M28" s="58"/>
      <c r="N28" s="110"/>
      <c r="O28" s="58"/>
      <c r="P28" s="58"/>
      <c r="Q28" s="58"/>
      <c r="R28" s="58"/>
      <c r="S28" s="58"/>
      <c r="T28" s="59"/>
      <c r="U28" s="60"/>
      <c r="V28" s="50"/>
      <c r="W28" s="50"/>
      <c r="X28" s="110"/>
      <c r="Y28" s="58"/>
      <c r="Z28" s="110"/>
      <c r="AA28" s="58"/>
      <c r="AB28" s="58"/>
      <c r="AC28" s="58"/>
      <c r="AD28" s="58"/>
      <c r="AE28" s="58"/>
      <c r="AF28" s="59"/>
      <c r="AG28" s="61">
        <f t="shared" si="1"/>
        <v>0</v>
      </c>
      <c r="AH28" s="25">
        <f t="shared" si="0"/>
        <v>0</v>
      </c>
    </row>
    <row r="29" spans="1:50" ht="15" thickBot="1">
      <c r="A29" s="191" t="s">
        <v>39</v>
      </c>
      <c r="B29" s="192"/>
      <c r="C29" s="26"/>
      <c r="D29" s="27">
        <f>SUM(D16:D26)</f>
        <v>10717412256</v>
      </c>
      <c r="E29" s="28"/>
      <c r="F29" s="29"/>
      <c r="G29" s="113"/>
      <c r="H29" s="114">
        <f>SUM(H16:H28)</f>
        <v>6733066414.0288401</v>
      </c>
      <c r="I29" s="115">
        <f>SUM(I16:I28)</f>
        <v>893117688</v>
      </c>
      <c r="J29" s="115">
        <f t="shared" ref="J29:T29" si="3">SUM(J16:J28)</f>
        <v>893154193</v>
      </c>
      <c r="K29" s="115">
        <f t="shared" si="3"/>
        <v>893053972.02883995</v>
      </c>
      <c r="L29" s="115">
        <f t="shared" si="3"/>
        <v>1139451316</v>
      </c>
      <c r="M29" s="115">
        <f t="shared" si="3"/>
        <v>893122410</v>
      </c>
      <c r="N29" s="115">
        <f t="shared" si="3"/>
        <v>1128044425</v>
      </c>
      <c r="O29" s="115">
        <f t="shared" si="3"/>
        <v>893122410</v>
      </c>
      <c r="P29" s="115">
        <f t="shared" si="3"/>
        <v>0</v>
      </c>
      <c r="Q29" s="115">
        <f t="shared" si="3"/>
        <v>0</v>
      </c>
      <c r="R29" s="115">
        <f t="shared" si="3"/>
        <v>0</v>
      </c>
      <c r="S29" s="115">
        <f t="shared" si="3"/>
        <v>0</v>
      </c>
      <c r="T29" s="115">
        <f t="shared" si="3"/>
        <v>0</v>
      </c>
      <c r="U29" s="66">
        <f>SUM(U16:U28)</f>
        <v>893117688</v>
      </c>
      <c r="V29" s="66">
        <f>SUM(V16:V28)</f>
        <v>893154193</v>
      </c>
      <c r="W29" s="66">
        <f t="shared" ref="W29:AF29" si="4">SUM(W16:W28)</f>
        <v>893053972</v>
      </c>
      <c r="X29" s="66">
        <f t="shared" si="4"/>
        <v>1139451316</v>
      </c>
      <c r="Y29" s="66">
        <f t="shared" si="4"/>
        <v>893122410</v>
      </c>
      <c r="Z29" s="66">
        <f t="shared" si="4"/>
        <v>1128044425</v>
      </c>
      <c r="AA29" s="66">
        <f t="shared" si="4"/>
        <v>893122410</v>
      </c>
      <c r="AB29" s="66">
        <f t="shared" si="4"/>
        <v>0</v>
      </c>
      <c r="AC29" s="66">
        <f t="shared" si="4"/>
        <v>0</v>
      </c>
      <c r="AD29" s="66">
        <f t="shared" si="4"/>
        <v>0</v>
      </c>
      <c r="AE29" s="66">
        <f t="shared" si="4"/>
        <v>0</v>
      </c>
      <c r="AF29" s="66">
        <f t="shared" si="4"/>
        <v>0</v>
      </c>
      <c r="AG29" s="116">
        <f>SUM(U29:AF29)</f>
        <v>6733066414</v>
      </c>
      <c r="AH29" s="30">
        <f t="shared" si="0"/>
        <v>2.8840065002441406E-2</v>
      </c>
      <c r="AK29" s="169"/>
      <c r="AL29" s="169"/>
    </row>
    <row r="30" spans="1:50" ht="15" thickBot="1">
      <c r="D30" s="103">
        <v>169385619</v>
      </c>
      <c r="E30" s="104">
        <v>0.7</v>
      </c>
      <c r="F30" s="104">
        <v>0.3</v>
      </c>
      <c r="G30" s="104">
        <v>8.3333333333333343E-2</v>
      </c>
      <c r="H30" s="152">
        <f>100%/3</f>
        <v>0.33333333333333331</v>
      </c>
      <c r="AK30" s="170"/>
      <c r="AL30" s="169"/>
      <c r="AM30" s="171"/>
    </row>
    <row r="31" spans="1:50" ht="44.25" customHeight="1" thickBot="1">
      <c r="A31" s="31"/>
      <c r="B31" s="193" t="s">
        <v>41</v>
      </c>
      <c r="C31" s="193"/>
      <c r="D31" s="194"/>
      <c r="E31" s="195" t="s">
        <v>7</v>
      </c>
      <c r="F31" s="196"/>
      <c r="G31" s="197"/>
      <c r="H31" s="183" t="s">
        <v>8</v>
      </c>
      <c r="I31" s="184"/>
      <c r="J31" s="184"/>
      <c r="K31" s="184"/>
      <c r="L31" s="184"/>
      <c r="M31" s="184"/>
      <c r="N31" s="198"/>
      <c r="O31" s="186"/>
      <c r="P31" s="186"/>
      <c r="Q31" s="186"/>
      <c r="R31" s="186"/>
      <c r="S31" s="186"/>
      <c r="T31" s="187"/>
      <c r="U31" s="188" t="s">
        <v>9</v>
      </c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90"/>
      <c r="AK31" s="199" t="s">
        <v>87</v>
      </c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1"/>
    </row>
    <row r="32" spans="1:50" ht="43.5" thickBot="1">
      <c r="A32" s="32" t="s">
        <v>10</v>
      </c>
      <c r="B32" s="33" t="s">
        <v>11</v>
      </c>
      <c r="C32" s="33" t="s">
        <v>42</v>
      </c>
      <c r="D32" s="34" t="s">
        <v>13</v>
      </c>
      <c r="E32" s="32">
        <v>1</v>
      </c>
      <c r="F32" s="33">
        <v>2</v>
      </c>
      <c r="G32" s="117">
        <v>3</v>
      </c>
      <c r="H32" s="118" t="s">
        <v>14</v>
      </c>
      <c r="I32" s="107" t="s">
        <v>15</v>
      </c>
      <c r="J32" s="42" t="s">
        <v>16</v>
      </c>
      <c r="K32" s="42" t="s">
        <v>17</v>
      </c>
      <c r="L32" s="42" t="s">
        <v>18</v>
      </c>
      <c r="M32" s="42" t="s">
        <v>19</v>
      </c>
      <c r="N32" s="42" t="s">
        <v>20</v>
      </c>
      <c r="O32" s="42" t="s">
        <v>21</v>
      </c>
      <c r="P32" s="42" t="s">
        <v>22</v>
      </c>
      <c r="Q32" s="42" t="s">
        <v>23</v>
      </c>
      <c r="R32" s="42" t="s">
        <v>24</v>
      </c>
      <c r="S32" s="42" t="s">
        <v>25</v>
      </c>
      <c r="T32" s="43" t="s">
        <v>26</v>
      </c>
      <c r="U32" s="44" t="s">
        <v>15</v>
      </c>
      <c r="V32" s="45" t="s">
        <v>16</v>
      </c>
      <c r="W32" s="45" t="s">
        <v>17</v>
      </c>
      <c r="X32" s="45" t="s">
        <v>18</v>
      </c>
      <c r="Y32" s="45" t="s">
        <v>19</v>
      </c>
      <c r="Z32" s="45" t="s">
        <v>20</v>
      </c>
      <c r="AA32" s="45" t="s">
        <v>21</v>
      </c>
      <c r="AB32" s="45" t="s">
        <v>22</v>
      </c>
      <c r="AC32" s="45" t="s">
        <v>23</v>
      </c>
      <c r="AD32" s="45" t="s">
        <v>24</v>
      </c>
      <c r="AE32" s="45" t="s">
        <v>25</v>
      </c>
      <c r="AF32" s="46" t="s">
        <v>26</v>
      </c>
      <c r="AG32" s="47" t="s">
        <v>27</v>
      </c>
      <c r="AH32" s="23" t="s">
        <v>28</v>
      </c>
      <c r="AK32" s="153" t="s">
        <v>15</v>
      </c>
      <c r="AL32" s="154" t="s">
        <v>16</v>
      </c>
      <c r="AM32" s="154" t="s">
        <v>17</v>
      </c>
      <c r="AN32" s="154" t="s">
        <v>18</v>
      </c>
      <c r="AO32" s="154" t="s">
        <v>19</v>
      </c>
      <c r="AP32" s="154" t="s">
        <v>20</v>
      </c>
      <c r="AQ32" s="154" t="s">
        <v>21</v>
      </c>
      <c r="AR32" s="154" t="s">
        <v>22</v>
      </c>
      <c r="AS32" s="154" t="s">
        <v>23</v>
      </c>
      <c r="AT32" s="154" t="s">
        <v>24</v>
      </c>
      <c r="AU32" s="154" t="s">
        <v>25</v>
      </c>
      <c r="AV32" s="155" t="s">
        <v>26</v>
      </c>
      <c r="AW32" s="156" t="s">
        <v>88</v>
      </c>
      <c r="AX32" s="157" t="s">
        <v>89</v>
      </c>
    </row>
    <row r="33" spans="1:50" ht="15" thickBot="1">
      <c r="A33" s="5">
        <v>1</v>
      </c>
      <c r="B33" s="6" t="s">
        <v>63</v>
      </c>
      <c r="C33" s="48">
        <v>1392</v>
      </c>
      <c r="D33" s="7">
        <v>2218914</v>
      </c>
      <c r="E33" s="67">
        <f>+D33*$E$30</f>
        <v>1553239.7999999998</v>
      </c>
      <c r="F33" s="68">
        <f>+D33*$F$30</f>
        <v>665674.19999999995</v>
      </c>
      <c r="G33" s="119"/>
      <c r="H33" s="120">
        <f>SUM(I33:T33)</f>
        <v>1553239.7999999998</v>
      </c>
      <c r="I33" s="121"/>
      <c r="J33" s="69"/>
      <c r="K33" s="70">
        <v>1553239.7999999998</v>
      </c>
      <c r="L33" s="49"/>
      <c r="M33" s="49"/>
      <c r="N33" s="49"/>
      <c r="O33" s="49"/>
      <c r="P33" s="49"/>
      <c r="Q33" s="49"/>
      <c r="R33" s="49"/>
      <c r="S33" s="49"/>
      <c r="T33" s="51"/>
      <c r="U33" s="52"/>
      <c r="V33" s="71"/>
      <c r="W33" s="53">
        <v>1553239.7999999998</v>
      </c>
      <c r="X33" s="53"/>
      <c r="Y33" s="53"/>
      <c r="Z33" s="53"/>
      <c r="AA33" s="53"/>
      <c r="AB33" s="53"/>
      <c r="AC33" s="53"/>
      <c r="AD33" s="53"/>
      <c r="AE33" s="53"/>
      <c r="AF33" s="53"/>
      <c r="AG33" s="72">
        <f>SUM(U33:AF33)</f>
        <v>1553239.7999999998</v>
      </c>
      <c r="AH33" s="24">
        <f t="shared" ref="AH33:AH79" si="5">+H33-AG33</f>
        <v>0</v>
      </c>
      <c r="AK33" s="52"/>
      <c r="AL33" s="71"/>
      <c r="AM33" s="53"/>
      <c r="AN33" s="53">
        <v>83156.82633081617</v>
      </c>
      <c r="AO33" s="53"/>
      <c r="AP33" s="53"/>
      <c r="AQ33" s="53"/>
      <c r="AR33" s="53"/>
      <c r="AS33" s="53"/>
      <c r="AT33" s="53"/>
      <c r="AU33" s="53"/>
      <c r="AV33" s="54"/>
      <c r="AW33" s="55">
        <f>SUM(AK33:AV33)</f>
        <v>83156.82633081617</v>
      </c>
      <c r="AX33" s="24">
        <f>+AG33-AW33</f>
        <v>1470082.9736691837</v>
      </c>
    </row>
    <row r="34" spans="1:50">
      <c r="A34" s="5">
        <v>2</v>
      </c>
      <c r="B34" s="6" t="s">
        <v>64</v>
      </c>
      <c r="C34" s="48">
        <v>1392</v>
      </c>
      <c r="D34" s="7">
        <v>62711880</v>
      </c>
      <c r="E34" s="73">
        <f>+D34*$E$30</f>
        <v>43898316</v>
      </c>
      <c r="F34" s="74">
        <f>+D34*$F$30</f>
        <v>18813564</v>
      </c>
      <c r="G34" s="122"/>
      <c r="H34" s="112">
        <f>SUM(I34:T34)</f>
        <v>43898316</v>
      </c>
      <c r="I34" s="70"/>
      <c r="J34" s="75"/>
      <c r="K34" s="70">
        <v>43898316</v>
      </c>
      <c r="L34" s="49"/>
      <c r="M34" s="49"/>
      <c r="N34" s="49"/>
      <c r="O34" s="49"/>
      <c r="P34" s="49"/>
      <c r="Q34" s="49"/>
      <c r="R34" s="49"/>
      <c r="S34" s="49"/>
      <c r="T34" s="51"/>
      <c r="U34" s="76"/>
      <c r="V34" s="50"/>
      <c r="W34" s="49">
        <v>43898316</v>
      </c>
      <c r="X34" s="49"/>
      <c r="Y34" s="49"/>
      <c r="Z34" s="49"/>
      <c r="AA34" s="49"/>
      <c r="AB34" s="49"/>
      <c r="AC34" s="49"/>
      <c r="AD34" s="49"/>
      <c r="AE34" s="49"/>
      <c r="AF34" s="49"/>
      <c r="AG34" s="72">
        <f>SUM(U34:AF34)</f>
        <v>43898316</v>
      </c>
      <c r="AH34" s="24">
        <f t="shared" si="5"/>
        <v>0</v>
      </c>
      <c r="AK34" s="76"/>
      <c r="AL34" s="50"/>
      <c r="AM34" s="49"/>
      <c r="AN34" s="49">
        <v>2350213.1736691841</v>
      </c>
      <c r="AO34" s="49"/>
      <c r="AP34" s="49"/>
      <c r="AQ34" s="49"/>
      <c r="AR34" s="49"/>
      <c r="AS34" s="49"/>
      <c r="AT34" s="49"/>
      <c r="AU34" s="49"/>
      <c r="AV34" s="51"/>
      <c r="AW34" s="55">
        <f>SUM(AK34:AV34)</f>
        <v>2350213.1736691841</v>
      </c>
      <c r="AX34" s="158">
        <f t="shared" ref="AX34:AX79" si="6">+AG34-AW34</f>
        <v>41548102.826330818</v>
      </c>
    </row>
    <row r="35" spans="1:50">
      <c r="A35" s="5">
        <v>3</v>
      </c>
      <c r="B35" s="11" t="s">
        <v>43</v>
      </c>
      <c r="C35" s="56">
        <v>3116</v>
      </c>
      <c r="D35" s="12">
        <v>83469589</v>
      </c>
      <c r="E35" s="77">
        <f>+D35*G30</f>
        <v>6955799.083333334</v>
      </c>
      <c r="F35" s="78">
        <f>+D35*G30</f>
        <v>6955799.083333334</v>
      </c>
      <c r="G35" s="123">
        <f>+D35*G30</f>
        <v>6955799.083333334</v>
      </c>
      <c r="H35" s="112">
        <f t="shared" ref="H35:H79" si="7">SUM(I35:T35)</f>
        <v>48690594</v>
      </c>
      <c r="I35" s="79"/>
      <c r="J35" s="75"/>
      <c r="K35" s="79"/>
      <c r="L35" s="58"/>
      <c r="M35" s="58"/>
      <c r="N35" s="58">
        <v>41734795</v>
      </c>
      <c r="O35" s="49">
        <v>6955799</v>
      </c>
      <c r="P35" s="49"/>
      <c r="Q35" s="49"/>
      <c r="R35" s="49"/>
      <c r="S35" s="49"/>
      <c r="T35" s="51"/>
      <c r="U35" s="60"/>
      <c r="V35" s="50"/>
      <c r="W35" s="58"/>
      <c r="X35" s="58"/>
      <c r="Y35" s="58"/>
      <c r="Z35" s="58"/>
      <c r="AA35" s="58">
        <v>6955799</v>
      </c>
      <c r="AB35" s="58"/>
      <c r="AC35" s="58"/>
      <c r="AD35" s="58"/>
      <c r="AE35" s="58"/>
      <c r="AF35" s="58"/>
      <c r="AG35" s="80">
        <f>SUM(U35:AF35)</f>
        <v>6955799</v>
      </c>
      <c r="AH35" s="25">
        <f t="shared" si="5"/>
        <v>41734795</v>
      </c>
      <c r="AK35" s="60">
        <v>6169426</v>
      </c>
      <c r="AL35" s="50">
        <v>5755344</v>
      </c>
      <c r="AM35" s="58">
        <v>6365281</v>
      </c>
      <c r="AN35" s="58">
        <v>6365281</v>
      </c>
      <c r="AO35" s="58"/>
      <c r="AP35" s="58"/>
      <c r="AQ35" s="58"/>
      <c r="AR35" s="58"/>
      <c r="AS35" s="58"/>
      <c r="AT35" s="58"/>
      <c r="AU35" s="58"/>
      <c r="AV35" s="59"/>
      <c r="AW35" s="61">
        <f>SUM(AK35:AV35)</f>
        <v>24655332</v>
      </c>
      <c r="AX35" s="158">
        <f t="shared" si="6"/>
        <v>-17699533</v>
      </c>
    </row>
    <row r="36" spans="1:50">
      <c r="A36" s="5">
        <v>4</v>
      </c>
      <c r="B36" s="11" t="s">
        <v>44</v>
      </c>
      <c r="C36" s="56"/>
      <c r="D36" s="12"/>
      <c r="E36" s="77"/>
      <c r="F36" s="78"/>
      <c r="G36" s="123"/>
      <c r="H36" s="112">
        <f t="shared" si="7"/>
        <v>0</v>
      </c>
      <c r="I36" s="79"/>
      <c r="J36" s="75"/>
      <c r="K36" s="79"/>
      <c r="L36" s="58"/>
      <c r="M36" s="58"/>
      <c r="N36" s="58"/>
      <c r="O36" s="49"/>
      <c r="P36" s="49"/>
      <c r="Q36" s="49"/>
      <c r="R36" s="49"/>
      <c r="S36" s="49"/>
      <c r="T36" s="51"/>
      <c r="U36" s="60"/>
      <c r="V36" s="50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80">
        <f>SUM(U36:AF36)</f>
        <v>0</v>
      </c>
      <c r="AH36" s="25">
        <f t="shared" si="5"/>
        <v>0</v>
      </c>
      <c r="AK36" s="60"/>
      <c r="AL36" s="50"/>
      <c r="AM36" s="58"/>
      <c r="AN36" s="58"/>
      <c r="AO36" s="58"/>
      <c r="AP36" s="58"/>
      <c r="AQ36" s="58"/>
      <c r="AR36" s="58"/>
      <c r="AS36" s="58"/>
      <c r="AT36" s="58"/>
      <c r="AU36" s="58"/>
      <c r="AV36" s="59"/>
      <c r="AW36" s="61">
        <f>SUM(AK36:AV36)</f>
        <v>0</v>
      </c>
      <c r="AX36" s="158">
        <f t="shared" si="6"/>
        <v>0</v>
      </c>
    </row>
    <row r="37" spans="1:50">
      <c r="A37" s="5">
        <v>5</v>
      </c>
      <c r="B37" s="11" t="s">
        <v>65</v>
      </c>
      <c r="C37" s="56">
        <v>1974</v>
      </c>
      <c r="D37" s="12">
        <v>232970455</v>
      </c>
      <c r="E37" s="77">
        <f>+D37*E30</f>
        <v>163079318.5</v>
      </c>
      <c r="F37" s="78">
        <f>+D37*F30</f>
        <v>69891136.5</v>
      </c>
      <c r="G37" s="123"/>
      <c r="H37" s="112">
        <f t="shared" si="7"/>
        <v>163079318.5</v>
      </c>
      <c r="I37" s="79"/>
      <c r="J37" s="75"/>
      <c r="K37" s="79">
        <v>163079318.5</v>
      </c>
      <c r="L37" s="58"/>
      <c r="M37" s="58"/>
      <c r="N37" s="58"/>
      <c r="O37" s="49"/>
      <c r="P37" s="49"/>
      <c r="Q37" s="49"/>
      <c r="R37" s="49"/>
      <c r="S37" s="49"/>
      <c r="T37" s="51"/>
      <c r="U37" s="60"/>
      <c r="V37" s="50"/>
      <c r="W37" s="58">
        <v>163079318.5</v>
      </c>
      <c r="X37" s="58"/>
      <c r="Y37" s="58"/>
      <c r="Z37" s="58"/>
      <c r="AA37" s="58"/>
      <c r="AB37" s="58"/>
      <c r="AC37" s="58"/>
      <c r="AD37" s="58"/>
      <c r="AE37" s="58"/>
      <c r="AF37" s="58"/>
      <c r="AG37" s="80">
        <f>SUM(U37:AF37)</f>
        <v>163079318.5</v>
      </c>
      <c r="AH37" s="25">
        <f t="shared" si="5"/>
        <v>0</v>
      </c>
      <c r="AK37" s="60"/>
      <c r="AL37" s="50"/>
      <c r="AM37" s="58"/>
      <c r="AN37" s="58"/>
      <c r="AO37" s="58"/>
      <c r="AP37" s="58"/>
      <c r="AQ37" s="58"/>
      <c r="AR37" s="58"/>
      <c r="AS37" s="58"/>
      <c r="AT37" s="58"/>
      <c r="AU37" s="58"/>
      <c r="AV37" s="59"/>
      <c r="AW37" s="61">
        <f>SUM(AK37:AV37)</f>
        <v>0</v>
      </c>
      <c r="AX37" s="158">
        <f t="shared" si="6"/>
        <v>163079318.5</v>
      </c>
    </row>
    <row r="38" spans="1:50">
      <c r="A38" s="5">
        <v>6</v>
      </c>
      <c r="B38" s="11" t="s">
        <v>66</v>
      </c>
      <c r="C38" s="56">
        <v>1974</v>
      </c>
      <c r="D38" s="12">
        <v>9009000</v>
      </c>
      <c r="E38" s="77">
        <f>+D38*E30</f>
        <v>6306300</v>
      </c>
      <c r="F38" s="78">
        <f>+D38*F30</f>
        <v>2702700</v>
      </c>
      <c r="G38" s="123"/>
      <c r="H38" s="112">
        <f t="shared" si="7"/>
        <v>6306300</v>
      </c>
      <c r="I38" s="79"/>
      <c r="J38" s="75"/>
      <c r="K38" s="79">
        <v>6306300</v>
      </c>
      <c r="L38" s="58"/>
      <c r="M38" s="58"/>
      <c r="N38" s="58"/>
      <c r="O38" s="49"/>
      <c r="P38" s="49"/>
      <c r="Q38" s="49"/>
      <c r="R38" s="49"/>
      <c r="S38" s="49"/>
      <c r="T38" s="51"/>
      <c r="U38" s="60"/>
      <c r="V38" s="50"/>
      <c r="W38" s="58">
        <v>6306300</v>
      </c>
      <c r="X38" s="58"/>
      <c r="Y38" s="58"/>
      <c r="Z38" s="58"/>
      <c r="AA38" s="58"/>
      <c r="AB38" s="58"/>
      <c r="AC38" s="58"/>
      <c r="AD38" s="58"/>
      <c r="AE38" s="58"/>
      <c r="AF38" s="58"/>
      <c r="AG38" s="80">
        <f t="shared" ref="AG38:AG66" si="8">SUM(U38:AF38)</f>
        <v>6306300</v>
      </c>
      <c r="AH38" s="25">
        <f t="shared" si="5"/>
        <v>0</v>
      </c>
      <c r="AK38" s="60"/>
      <c r="AL38" s="50"/>
      <c r="AM38" s="58"/>
      <c r="AN38" s="58"/>
      <c r="AO38" s="58"/>
      <c r="AP38" s="58"/>
      <c r="AQ38" s="58"/>
      <c r="AR38" s="58"/>
      <c r="AS38" s="58"/>
      <c r="AT38" s="58"/>
      <c r="AU38" s="58"/>
      <c r="AV38" s="59"/>
      <c r="AW38" s="61">
        <f t="shared" ref="AW38:AW44" si="9">SUM(AK38:AV38)</f>
        <v>0</v>
      </c>
      <c r="AX38" s="158">
        <f t="shared" si="6"/>
        <v>6306300</v>
      </c>
    </row>
    <row r="39" spans="1:50">
      <c r="A39" s="5">
        <v>7</v>
      </c>
      <c r="B39" s="11" t="s">
        <v>67</v>
      </c>
      <c r="C39" s="56"/>
      <c r="D39" s="12"/>
      <c r="E39" s="77"/>
      <c r="F39" s="78"/>
      <c r="G39" s="123"/>
      <c r="H39" s="112">
        <f t="shared" si="7"/>
        <v>0</v>
      </c>
      <c r="I39" s="79"/>
      <c r="J39" s="75"/>
      <c r="K39" s="79"/>
      <c r="L39" s="58"/>
      <c r="M39" s="58"/>
      <c r="N39" s="58"/>
      <c r="O39" s="49"/>
      <c r="P39" s="49"/>
      <c r="Q39" s="49"/>
      <c r="R39" s="49"/>
      <c r="S39" s="49"/>
      <c r="T39" s="51"/>
      <c r="U39" s="60"/>
      <c r="V39" s="50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80">
        <f t="shared" si="8"/>
        <v>0</v>
      </c>
      <c r="AH39" s="25">
        <f t="shared" si="5"/>
        <v>0</v>
      </c>
      <c r="AK39" s="60"/>
      <c r="AL39" s="50"/>
      <c r="AM39" s="58"/>
      <c r="AN39" s="58"/>
      <c r="AO39" s="58"/>
      <c r="AP39" s="58"/>
      <c r="AQ39" s="58"/>
      <c r="AR39" s="58"/>
      <c r="AS39" s="58"/>
      <c r="AT39" s="58"/>
      <c r="AU39" s="58"/>
      <c r="AV39" s="59"/>
      <c r="AW39" s="61">
        <f t="shared" si="9"/>
        <v>0</v>
      </c>
      <c r="AX39" s="158">
        <f t="shared" si="6"/>
        <v>0</v>
      </c>
    </row>
    <row r="40" spans="1:50">
      <c r="A40" s="5">
        <v>8</v>
      </c>
      <c r="B40" s="11" t="s">
        <v>45</v>
      </c>
      <c r="C40" s="56">
        <v>1621</v>
      </c>
      <c r="D40" s="12">
        <v>30491110</v>
      </c>
      <c r="E40" s="77">
        <f>+D40*E30</f>
        <v>21343777</v>
      </c>
      <c r="F40" s="78">
        <f>+D40*F30</f>
        <v>9147333</v>
      </c>
      <c r="G40" s="123"/>
      <c r="H40" s="112">
        <f t="shared" si="7"/>
        <v>21343777</v>
      </c>
      <c r="I40" s="79"/>
      <c r="J40" s="75"/>
      <c r="K40" s="79">
        <v>21343777</v>
      </c>
      <c r="L40" s="58"/>
      <c r="M40" s="58"/>
      <c r="N40" s="58"/>
      <c r="O40" s="49"/>
      <c r="P40" s="49"/>
      <c r="Q40" s="49"/>
      <c r="R40" s="49"/>
      <c r="S40" s="49"/>
      <c r="T40" s="51"/>
      <c r="U40" s="60"/>
      <c r="V40" s="50"/>
      <c r="W40" s="58">
        <v>21343777</v>
      </c>
      <c r="X40" s="58"/>
      <c r="Y40" s="58"/>
      <c r="Z40" s="58"/>
      <c r="AA40" s="58"/>
      <c r="AB40" s="58"/>
      <c r="AC40" s="58"/>
      <c r="AD40" s="58"/>
      <c r="AE40" s="58"/>
      <c r="AF40" s="58"/>
      <c r="AG40" s="80">
        <f t="shared" si="8"/>
        <v>21343777</v>
      </c>
      <c r="AH40" s="25">
        <f t="shared" si="5"/>
        <v>0</v>
      </c>
      <c r="AK40" s="60">
        <v>2523873</v>
      </c>
      <c r="AL40" s="50">
        <v>2523873</v>
      </c>
      <c r="AM40" s="58">
        <v>2523873</v>
      </c>
      <c r="AN40" s="58">
        <v>2523873</v>
      </c>
      <c r="AO40" s="58"/>
      <c r="AP40" s="58"/>
      <c r="AQ40" s="58"/>
      <c r="AR40" s="58"/>
      <c r="AS40" s="58"/>
      <c r="AT40" s="58"/>
      <c r="AU40" s="58"/>
      <c r="AV40" s="59"/>
      <c r="AW40" s="61">
        <f t="shared" si="9"/>
        <v>10095492</v>
      </c>
      <c r="AX40" s="158">
        <f t="shared" si="6"/>
        <v>11248285</v>
      </c>
    </row>
    <row r="41" spans="1:50">
      <c r="A41" s="5">
        <v>9</v>
      </c>
      <c r="B41" s="35" t="s">
        <v>46</v>
      </c>
      <c r="C41" s="56"/>
      <c r="D41" s="12"/>
      <c r="E41" s="77"/>
      <c r="F41" s="78"/>
      <c r="G41" s="123"/>
      <c r="H41" s="112">
        <f t="shared" si="7"/>
        <v>0</v>
      </c>
      <c r="I41" s="79"/>
      <c r="J41" s="75"/>
      <c r="K41" s="79"/>
      <c r="L41" s="58"/>
      <c r="M41" s="58"/>
      <c r="N41" s="58"/>
      <c r="O41" s="49"/>
      <c r="P41" s="49"/>
      <c r="Q41" s="49"/>
      <c r="R41" s="49"/>
      <c r="S41" s="49"/>
      <c r="T41" s="51"/>
      <c r="U41" s="60"/>
      <c r="V41" s="50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80">
        <f t="shared" si="8"/>
        <v>0</v>
      </c>
      <c r="AH41" s="25">
        <f t="shared" si="5"/>
        <v>0</v>
      </c>
      <c r="AK41" s="60"/>
      <c r="AL41" s="50"/>
      <c r="AM41" s="58"/>
      <c r="AN41" s="58"/>
      <c r="AO41" s="58"/>
      <c r="AP41" s="58"/>
      <c r="AQ41" s="58"/>
      <c r="AR41" s="58"/>
      <c r="AS41" s="58"/>
      <c r="AT41" s="58"/>
      <c r="AU41" s="58"/>
      <c r="AV41" s="59"/>
      <c r="AW41" s="61">
        <f t="shared" si="9"/>
        <v>0</v>
      </c>
      <c r="AX41" s="158">
        <f t="shared" si="6"/>
        <v>0</v>
      </c>
    </row>
    <row r="42" spans="1:50">
      <c r="A42" s="5">
        <v>10</v>
      </c>
      <c r="B42" s="11" t="s">
        <v>68</v>
      </c>
      <c r="C42" s="56" t="s">
        <v>96</v>
      </c>
      <c r="D42" s="12">
        <f>149805996+1000009</f>
        <v>150806005</v>
      </c>
      <c r="E42" s="77">
        <f>+D42*E30</f>
        <v>105564203.5</v>
      </c>
      <c r="F42" s="78">
        <f>+D42*F30</f>
        <v>45241801.5</v>
      </c>
      <c r="G42" s="123"/>
      <c r="H42" s="112">
        <f t="shared" si="7"/>
        <v>105564204</v>
      </c>
      <c r="I42" s="79"/>
      <c r="J42" s="75"/>
      <c r="K42" s="79"/>
      <c r="L42" s="58">
        <v>104864197</v>
      </c>
      <c r="M42" s="58"/>
      <c r="N42" s="58"/>
      <c r="O42" s="49">
        <v>700007</v>
      </c>
      <c r="P42" s="49"/>
      <c r="Q42" s="49"/>
      <c r="R42" s="49"/>
      <c r="S42" s="49"/>
      <c r="T42" s="51"/>
      <c r="U42" s="60"/>
      <c r="V42" s="50"/>
      <c r="W42" s="58"/>
      <c r="X42" s="58">
        <v>104864197</v>
      </c>
      <c r="Y42" s="58"/>
      <c r="Z42" s="58"/>
      <c r="AA42" s="58">
        <v>700007</v>
      </c>
      <c r="AB42" s="58"/>
      <c r="AC42" s="58"/>
      <c r="AD42" s="58"/>
      <c r="AE42" s="58"/>
      <c r="AF42" s="58"/>
      <c r="AG42" s="80">
        <f t="shared" si="8"/>
        <v>105564204</v>
      </c>
      <c r="AH42" s="25">
        <f t="shared" si="5"/>
        <v>0</v>
      </c>
      <c r="AK42" s="60">
        <v>12589047</v>
      </c>
      <c r="AL42" s="50">
        <v>12623419</v>
      </c>
      <c r="AM42" s="58">
        <v>12623419</v>
      </c>
      <c r="AN42" s="58">
        <v>12623419</v>
      </c>
      <c r="AO42" s="58"/>
      <c r="AP42" s="58"/>
      <c r="AQ42" s="58"/>
      <c r="AR42" s="58"/>
      <c r="AS42" s="58"/>
      <c r="AT42" s="58"/>
      <c r="AU42" s="58"/>
      <c r="AV42" s="59"/>
      <c r="AW42" s="61">
        <f t="shared" si="9"/>
        <v>50459304</v>
      </c>
      <c r="AX42" s="158">
        <f t="shared" si="6"/>
        <v>55104900</v>
      </c>
    </row>
    <row r="43" spans="1:50">
      <c r="A43" s="5">
        <v>11</v>
      </c>
      <c r="B43" s="11" t="s">
        <v>47</v>
      </c>
      <c r="C43" s="56">
        <v>1305</v>
      </c>
      <c r="D43" s="12">
        <v>59106502</v>
      </c>
      <c r="E43" s="77">
        <f>+D43*E30</f>
        <v>41374551.399999999</v>
      </c>
      <c r="F43" s="78">
        <f>+D43*F30</f>
        <v>17731950.599999998</v>
      </c>
      <c r="G43" s="123"/>
      <c r="H43" s="112">
        <f t="shared" si="7"/>
        <v>41434142.378679752</v>
      </c>
      <c r="I43" s="79"/>
      <c r="J43" s="81"/>
      <c r="K43" s="79"/>
      <c r="L43" s="58"/>
      <c r="M43" s="58">
        <v>41434142.378679752</v>
      </c>
      <c r="N43" s="58"/>
      <c r="O43" s="49"/>
      <c r="P43" s="49"/>
      <c r="Q43" s="49"/>
      <c r="R43" s="49"/>
      <c r="S43" s="49"/>
      <c r="T43" s="51"/>
      <c r="U43" s="60"/>
      <c r="V43" s="50"/>
      <c r="W43" s="58"/>
      <c r="X43" s="58"/>
      <c r="Y43" s="58">
        <v>41374551.399999999</v>
      </c>
      <c r="Z43" s="58"/>
      <c r="AA43" s="58"/>
      <c r="AB43" s="58"/>
      <c r="AC43" s="58"/>
      <c r="AD43" s="58"/>
      <c r="AE43" s="58"/>
      <c r="AF43" s="58"/>
      <c r="AG43" s="80">
        <f t="shared" si="8"/>
        <v>41374551.399999999</v>
      </c>
      <c r="AH43" s="25">
        <f t="shared" si="5"/>
        <v>59590.97867975384</v>
      </c>
      <c r="AK43" s="60"/>
      <c r="AL43" s="50"/>
      <c r="AM43" s="58"/>
      <c r="AN43" s="58">
        <v>3471340</v>
      </c>
      <c r="AO43" s="58"/>
      <c r="AP43" s="58"/>
      <c r="AQ43" s="58"/>
      <c r="AR43" s="58"/>
      <c r="AS43" s="58"/>
      <c r="AT43" s="58"/>
      <c r="AU43" s="58"/>
      <c r="AV43" s="59"/>
      <c r="AW43" s="61">
        <f t="shared" si="9"/>
        <v>3471340</v>
      </c>
      <c r="AX43" s="158">
        <f t="shared" si="6"/>
        <v>37903211.399999999</v>
      </c>
    </row>
    <row r="44" spans="1:50" s="93" customFormat="1">
      <c r="A44" s="5">
        <v>12</v>
      </c>
      <c r="B44" s="82" t="s">
        <v>48</v>
      </c>
      <c r="C44" s="83">
        <v>2054</v>
      </c>
      <c r="D44" s="84">
        <v>118313650</v>
      </c>
      <c r="E44" s="85">
        <f>+D44*E30</f>
        <v>82819555</v>
      </c>
      <c r="F44" s="86">
        <f>+D44*F30</f>
        <v>35494095</v>
      </c>
      <c r="G44" s="124"/>
      <c r="H44" s="125">
        <f t="shared" si="7"/>
        <v>82819555</v>
      </c>
      <c r="I44" s="89"/>
      <c r="J44" s="88"/>
      <c r="K44" s="89"/>
      <c r="L44" s="87">
        <v>82819555</v>
      </c>
      <c r="M44" s="87"/>
      <c r="N44" s="87"/>
      <c r="O44" s="49"/>
      <c r="P44" s="49"/>
      <c r="Q44" s="49"/>
      <c r="R44" s="49"/>
      <c r="S44" s="49"/>
      <c r="T44" s="51"/>
      <c r="U44" s="91"/>
      <c r="V44" s="92"/>
      <c r="W44" s="87"/>
      <c r="X44" s="87">
        <v>82819555</v>
      </c>
      <c r="Y44" s="87"/>
      <c r="Z44" s="87"/>
      <c r="AA44" s="87"/>
      <c r="AB44" s="87"/>
      <c r="AC44" s="87"/>
      <c r="AD44" s="87"/>
      <c r="AE44" s="87"/>
      <c r="AF44" s="87"/>
      <c r="AG44" s="126">
        <f t="shared" si="8"/>
        <v>82819555</v>
      </c>
      <c r="AH44" s="127">
        <f t="shared" si="5"/>
        <v>0</v>
      </c>
      <c r="AK44" s="91"/>
      <c r="AL44" s="92"/>
      <c r="AM44" s="87"/>
      <c r="AN44" s="87"/>
      <c r="AO44" s="87"/>
      <c r="AP44" s="87"/>
      <c r="AQ44" s="87"/>
      <c r="AR44" s="87"/>
      <c r="AS44" s="87"/>
      <c r="AT44" s="87"/>
      <c r="AU44" s="87"/>
      <c r="AV44" s="90"/>
      <c r="AW44" s="159">
        <f t="shared" si="9"/>
        <v>0</v>
      </c>
      <c r="AX44" s="158">
        <f t="shared" si="6"/>
        <v>82819555</v>
      </c>
    </row>
    <row r="45" spans="1:50">
      <c r="A45" s="5">
        <v>13</v>
      </c>
      <c r="B45" s="11" t="s">
        <v>49</v>
      </c>
      <c r="C45" s="56"/>
      <c r="D45" s="12"/>
      <c r="E45" s="77"/>
      <c r="F45" s="78"/>
      <c r="G45" s="123"/>
      <c r="H45" s="112">
        <f t="shared" si="7"/>
        <v>0</v>
      </c>
      <c r="I45" s="79"/>
      <c r="J45" s="81"/>
      <c r="K45" s="79"/>
      <c r="L45" s="58"/>
      <c r="M45" s="58"/>
      <c r="N45" s="58"/>
      <c r="O45" s="49"/>
      <c r="P45" s="49"/>
      <c r="Q45" s="49"/>
      <c r="R45" s="49"/>
      <c r="S45" s="49"/>
      <c r="T45" s="51"/>
      <c r="U45" s="57">
        <f>SUM(U33:U44)</f>
        <v>0</v>
      </c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80">
        <f>SUM(U45:AF45)</f>
        <v>0</v>
      </c>
      <c r="AH45" s="25">
        <f t="shared" si="5"/>
        <v>0</v>
      </c>
      <c r="AK45" s="57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160"/>
      <c r="AW45" s="61">
        <f>SUM(AK45:AV45)</f>
        <v>0</v>
      </c>
      <c r="AX45" s="158">
        <f t="shared" si="6"/>
        <v>0</v>
      </c>
    </row>
    <row r="46" spans="1:50">
      <c r="A46" s="5">
        <v>14</v>
      </c>
      <c r="B46" s="11" t="s">
        <v>50</v>
      </c>
      <c r="C46" s="56">
        <v>2627</v>
      </c>
      <c r="D46" s="12">
        <v>172012100</v>
      </c>
      <c r="E46" s="77">
        <f>+D46*E30</f>
        <v>120408469.99999999</v>
      </c>
      <c r="F46" s="78">
        <f>+D46*F30</f>
        <v>51603630</v>
      </c>
      <c r="G46" s="123"/>
      <c r="H46" s="112">
        <f t="shared" si="7"/>
        <v>120408470</v>
      </c>
      <c r="I46" s="79"/>
      <c r="J46" s="81"/>
      <c r="K46" s="79"/>
      <c r="L46" s="58">
        <v>0</v>
      </c>
      <c r="M46" s="58">
        <v>120408470</v>
      </c>
      <c r="N46" s="58"/>
      <c r="O46" s="49"/>
      <c r="P46" s="49"/>
      <c r="Q46" s="49"/>
      <c r="R46" s="49"/>
      <c r="S46" s="49"/>
      <c r="T46" s="51"/>
      <c r="U46" s="60"/>
      <c r="V46" s="58"/>
      <c r="W46" s="58"/>
      <c r="X46" s="58"/>
      <c r="Y46" s="58">
        <v>120408470</v>
      </c>
      <c r="Z46" s="58"/>
      <c r="AA46" s="58"/>
      <c r="AB46" s="58"/>
      <c r="AC46" s="58"/>
      <c r="AD46" s="58"/>
      <c r="AE46" s="58"/>
      <c r="AF46" s="58"/>
      <c r="AG46" s="80">
        <f t="shared" si="8"/>
        <v>120408470</v>
      </c>
      <c r="AH46" s="25">
        <f t="shared" si="5"/>
        <v>0</v>
      </c>
      <c r="AK46" s="60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9"/>
      <c r="AW46" s="61">
        <f t="shared" ref="AW46:AW73" si="10">SUM(AK46:AV46)</f>
        <v>0</v>
      </c>
      <c r="AX46" s="158">
        <f t="shared" si="6"/>
        <v>120408470</v>
      </c>
    </row>
    <row r="47" spans="1:50">
      <c r="A47" s="5">
        <v>15</v>
      </c>
      <c r="B47" s="11" t="s">
        <v>51</v>
      </c>
      <c r="C47" s="56"/>
      <c r="D47" s="12"/>
      <c r="E47" s="77"/>
      <c r="F47" s="78"/>
      <c r="G47" s="123"/>
      <c r="H47" s="112">
        <f t="shared" si="7"/>
        <v>0</v>
      </c>
      <c r="I47" s="79"/>
      <c r="J47" s="81"/>
      <c r="K47" s="79"/>
      <c r="L47" s="58"/>
      <c r="M47" s="58"/>
      <c r="N47" s="58"/>
      <c r="O47" s="49"/>
      <c r="P47" s="49"/>
      <c r="Q47" s="49"/>
      <c r="R47" s="49"/>
      <c r="S47" s="49"/>
      <c r="T47" s="51"/>
      <c r="U47" s="60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80">
        <f t="shared" si="8"/>
        <v>0</v>
      </c>
      <c r="AH47" s="25">
        <f t="shared" si="5"/>
        <v>0</v>
      </c>
      <c r="AK47" s="60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9"/>
      <c r="AW47" s="61">
        <f t="shared" si="10"/>
        <v>0</v>
      </c>
      <c r="AX47" s="158">
        <f t="shared" si="6"/>
        <v>0</v>
      </c>
    </row>
    <row r="48" spans="1:50">
      <c r="A48" s="5">
        <v>16</v>
      </c>
      <c r="B48" s="11" t="s">
        <v>52</v>
      </c>
      <c r="C48" s="56">
        <v>2053</v>
      </c>
      <c r="D48" s="12">
        <v>30390434</v>
      </c>
      <c r="E48" s="77">
        <f>+D48*E30</f>
        <v>21273303.799999997</v>
      </c>
      <c r="F48" s="78">
        <f>+D48*F30</f>
        <v>9117130.1999999993</v>
      </c>
      <c r="G48" s="123"/>
      <c r="H48" s="112">
        <f t="shared" si="7"/>
        <v>21273303</v>
      </c>
      <c r="I48" s="79"/>
      <c r="J48" s="81"/>
      <c r="K48" s="79"/>
      <c r="L48" s="58">
        <v>21273303</v>
      </c>
      <c r="M48" s="58"/>
      <c r="N48" s="58"/>
      <c r="O48" s="49"/>
      <c r="P48" s="49"/>
      <c r="Q48" s="49"/>
      <c r="R48" s="49"/>
      <c r="S48" s="49"/>
      <c r="T48" s="51"/>
      <c r="U48" s="60"/>
      <c r="V48" s="58"/>
      <c r="W48" s="58"/>
      <c r="X48" s="58">
        <v>21273303</v>
      </c>
      <c r="Y48" s="58"/>
      <c r="Z48" s="58"/>
      <c r="AA48" s="58"/>
      <c r="AB48" s="58"/>
      <c r="AC48" s="58"/>
      <c r="AD48" s="58"/>
      <c r="AE48" s="58"/>
      <c r="AF48" s="58"/>
      <c r="AG48" s="80">
        <f t="shared" si="8"/>
        <v>21273303</v>
      </c>
      <c r="AH48" s="25">
        <f t="shared" si="5"/>
        <v>0</v>
      </c>
      <c r="AK48" s="60">
        <v>0</v>
      </c>
      <c r="AL48" s="58">
        <v>0</v>
      </c>
      <c r="AM48" s="58">
        <v>1894932</v>
      </c>
      <c r="AN48" s="58">
        <v>2091242</v>
      </c>
      <c r="AO48" s="58"/>
      <c r="AP48" s="58"/>
      <c r="AQ48" s="58"/>
      <c r="AR48" s="58"/>
      <c r="AS48" s="58"/>
      <c r="AT48" s="58"/>
      <c r="AU48" s="58"/>
      <c r="AV48" s="59"/>
      <c r="AW48" s="61">
        <f t="shared" si="10"/>
        <v>3986174</v>
      </c>
      <c r="AX48" s="158">
        <f t="shared" si="6"/>
        <v>17287129</v>
      </c>
    </row>
    <row r="49" spans="1:50">
      <c r="A49" s="5">
        <v>17</v>
      </c>
      <c r="B49" s="11" t="s">
        <v>69</v>
      </c>
      <c r="C49" s="56">
        <v>1230</v>
      </c>
      <c r="D49" s="12">
        <v>10995660</v>
      </c>
      <c r="E49" s="77">
        <f>+D49*$E$30</f>
        <v>7696961.9999999991</v>
      </c>
      <c r="F49" s="78">
        <f>+D49*$F$30</f>
        <v>3298698</v>
      </c>
      <c r="G49" s="123"/>
      <c r="H49" s="112">
        <f t="shared" si="7"/>
        <v>7696961.9999999991</v>
      </c>
      <c r="I49" s="79"/>
      <c r="J49" s="81"/>
      <c r="K49" s="79">
        <v>7696961.9999999991</v>
      </c>
      <c r="L49" s="58"/>
      <c r="M49" s="58"/>
      <c r="N49" s="58"/>
      <c r="O49" s="49"/>
      <c r="P49" s="49"/>
      <c r="Q49" s="49"/>
      <c r="R49" s="49"/>
      <c r="S49" s="49"/>
      <c r="T49" s="51"/>
      <c r="U49" s="60"/>
      <c r="V49" s="58"/>
      <c r="W49" s="58">
        <v>7696961.9999999991</v>
      </c>
      <c r="X49" s="58"/>
      <c r="Y49" s="58"/>
      <c r="Z49" s="58"/>
      <c r="AA49" s="58"/>
      <c r="AB49" s="58"/>
      <c r="AC49" s="58"/>
      <c r="AD49" s="58"/>
      <c r="AE49" s="58"/>
      <c r="AF49" s="58"/>
      <c r="AG49" s="80">
        <f t="shared" si="8"/>
        <v>7696961.9999999991</v>
      </c>
      <c r="AH49" s="25">
        <f t="shared" si="5"/>
        <v>0</v>
      </c>
      <c r="AK49" s="60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9"/>
      <c r="AW49" s="61">
        <f t="shared" si="10"/>
        <v>0</v>
      </c>
      <c r="AX49" s="158">
        <f t="shared" si="6"/>
        <v>7696961.9999999991</v>
      </c>
    </row>
    <row r="50" spans="1:50">
      <c r="A50" s="5">
        <v>18</v>
      </c>
      <c r="B50" s="11" t="s">
        <v>70</v>
      </c>
      <c r="C50" s="56">
        <v>1230</v>
      </c>
      <c r="D50" s="12">
        <v>128282700</v>
      </c>
      <c r="E50" s="77">
        <f>+D50*$E$30</f>
        <v>89797890</v>
      </c>
      <c r="F50" s="78">
        <f>+D50*$F$30</f>
        <v>38484810</v>
      </c>
      <c r="G50" s="123"/>
      <c r="H50" s="112">
        <f t="shared" si="7"/>
        <v>89797890</v>
      </c>
      <c r="I50" s="79"/>
      <c r="J50" s="81"/>
      <c r="K50" s="79">
        <v>89797890</v>
      </c>
      <c r="L50" s="58"/>
      <c r="M50" s="58"/>
      <c r="N50" s="58"/>
      <c r="O50" s="49"/>
      <c r="P50" s="49"/>
      <c r="Q50" s="49"/>
      <c r="R50" s="49"/>
      <c r="S50" s="49"/>
      <c r="T50" s="51"/>
      <c r="U50" s="60"/>
      <c r="V50" s="58"/>
      <c r="W50" s="58">
        <v>89797890</v>
      </c>
      <c r="X50" s="58"/>
      <c r="Y50" s="58"/>
      <c r="Z50" s="58"/>
      <c r="AA50" s="58"/>
      <c r="AB50" s="58"/>
      <c r="AC50" s="58"/>
      <c r="AD50" s="58"/>
      <c r="AE50" s="58"/>
      <c r="AF50" s="58"/>
      <c r="AG50" s="80">
        <f t="shared" si="8"/>
        <v>89797890</v>
      </c>
      <c r="AH50" s="25">
        <f t="shared" si="5"/>
        <v>0</v>
      </c>
      <c r="AK50" s="60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9"/>
      <c r="AW50" s="61">
        <f t="shared" si="10"/>
        <v>0</v>
      </c>
      <c r="AX50" s="158">
        <f t="shared" si="6"/>
        <v>89797890</v>
      </c>
    </row>
    <row r="51" spans="1:50">
      <c r="A51" s="5">
        <v>19</v>
      </c>
      <c r="B51" s="11" t="s">
        <v>71</v>
      </c>
      <c r="C51" s="56">
        <v>1230</v>
      </c>
      <c r="D51" s="12">
        <v>37061700</v>
      </c>
      <c r="E51" s="77">
        <f>+D51*$E$30</f>
        <v>25943190</v>
      </c>
      <c r="F51" s="78">
        <f>+D51*$F$30</f>
        <v>11118510</v>
      </c>
      <c r="G51" s="123"/>
      <c r="H51" s="112">
        <f t="shared" si="7"/>
        <v>25943190</v>
      </c>
      <c r="I51" s="79"/>
      <c r="J51" s="81"/>
      <c r="K51" s="79">
        <v>25943190</v>
      </c>
      <c r="L51" s="58"/>
      <c r="M51" s="58"/>
      <c r="N51" s="58"/>
      <c r="O51" s="49"/>
      <c r="P51" s="49"/>
      <c r="Q51" s="49"/>
      <c r="R51" s="49"/>
      <c r="S51" s="49"/>
      <c r="T51" s="51"/>
      <c r="U51" s="60"/>
      <c r="V51" s="58"/>
      <c r="W51" s="58">
        <v>25943190</v>
      </c>
      <c r="X51" s="58"/>
      <c r="Y51" s="58"/>
      <c r="Z51" s="58"/>
      <c r="AA51" s="58"/>
      <c r="AB51" s="58"/>
      <c r="AC51" s="58"/>
      <c r="AD51" s="58"/>
      <c r="AE51" s="58"/>
      <c r="AF51" s="58"/>
      <c r="AG51" s="80">
        <f t="shared" si="8"/>
        <v>25943190</v>
      </c>
      <c r="AH51" s="25">
        <f t="shared" si="5"/>
        <v>0</v>
      </c>
      <c r="AK51" s="60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9"/>
      <c r="AW51" s="61">
        <f t="shared" si="10"/>
        <v>0</v>
      </c>
      <c r="AX51" s="158">
        <f t="shared" si="6"/>
        <v>25943190</v>
      </c>
    </row>
    <row r="52" spans="1:50">
      <c r="A52" s="5">
        <v>20</v>
      </c>
      <c r="B52" s="11" t="s">
        <v>72</v>
      </c>
      <c r="C52" s="56">
        <v>1230</v>
      </c>
      <c r="D52" s="12">
        <v>25208734</v>
      </c>
      <c r="E52" s="77">
        <f>+D52*$E$30</f>
        <v>17646113.799999997</v>
      </c>
      <c r="F52" s="78">
        <f>+D52*$F$30</f>
        <v>7562620.1999999993</v>
      </c>
      <c r="G52" s="123"/>
      <c r="H52" s="112">
        <f t="shared" si="7"/>
        <v>17646113.799999997</v>
      </c>
      <c r="I52" s="79"/>
      <c r="J52" s="81"/>
      <c r="K52" s="79">
        <v>17646113.799999997</v>
      </c>
      <c r="L52" s="58"/>
      <c r="M52" s="58"/>
      <c r="N52" s="58"/>
      <c r="O52" s="49"/>
      <c r="P52" s="49"/>
      <c r="Q52" s="49"/>
      <c r="R52" s="49"/>
      <c r="S52" s="49"/>
      <c r="T52" s="51"/>
      <c r="U52" s="60"/>
      <c r="V52" s="58"/>
      <c r="W52" s="58">
        <v>17646113.799999997</v>
      </c>
      <c r="X52" s="58"/>
      <c r="Y52" s="58"/>
      <c r="Z52" s="58"/>
      <c r="AA52" s="58"/>
      <c r="AB52" s="58"/>
      <c r="AC52" s="58"/>
      <c r="AD52" s="58"/>
      <c r="AE52" s="58"/>
      <c r="AF52" s="58"/>
      <c r="AG52" s="80">
        <f t="shared" si="8"/>
        <v>17646113.799999997</v>
      </c>
      <c r="AH52" s="25">
        <f t="shared" si="5"/>
        <v>0</v>
      </c>
      <c r="AK52" s="60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9"/>
      <c r="AW52" s="61">
        <f t="shared" si="10"/>
        <v>0</v>
      </c>
      <c r="AX52" s="158">
        <f t="shared" si="6"/>
        <v>17646113.799999997</v>
      </c>
    </row>
    <row r="53" spans="1:50">
      <c r="A53" s="5">
        <v>21</v>
      </c>
      <c r="B53" s="11" t="s">
        <v>53</v>
      </c>
      <c r="C53" s="56">
        <v>3117</v>
      </c>
      <c r="D53" s="12">
        <v>18964450</v>
      </c>
      <c r="E53" s="77">
        <f>+D53*$E$30</f>
        <v>13275115</v>
      </c>
      <c r="F53" s="78">
        <f>+D53*$F$30</f>
        <v>5689335</v>
      </c>
      <c r="G53" s="123"/>
      <c r="H53" s="112">
        <f t="shared" si="7"/>
        <v>13275115</v>
      </c>
      <c r="I53" s="79"/>
      <c r="J53" s="81"/>
      <c r="K53" s="79"/>
      <c r="L53" s="58"/>
      <c r="M53" s="58"/>
      <c r="N53" s="58">
        <v>13275115</v>
      </c>
      <c r="O53" s="49"/>
      <c r="P53" s="49"/>
      <c r="Q53" s="49"/>
      <c r="R53" s="49"/>
      <c r="S53" s="49"/>
      <c r="T53" s="51"/>
      <c r="U53" s="60"/>
      <c r="V53" s="58"/>
      <c r="W53" s="58"/>
      <c r="X53" s="58"/>
      <c r="Y53" s="58"/>
      <c r="Z53" s="58">
        <v>13275115</v>
      </c>
      <c r="AA53" s="58"/>
      <c r="AB53" s="58"/>
      <c r="AC53" s="58"/>
      <c r="AD53" s="58"/>
      <c r="AE53" s="58"/>
      <c r="AF53" s="58"/>
      <c r="AG53" s="80">
        <f t="shared" si="8"/>
        <v>13275115</v>
      </c>
      <c r="AH53" s="25">
        <f t="shared" si="5"/>
        <v>0</v>
      </c>
      <c r="AK53" s="60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9"/>
      <c r="AW53" s="61">
        <f t="shared" si="10"/>
        <v>0</v>
      </c>
      <c r="AX53" s="158">
        <f t="shared" si="6"/>
        <v>13275115</v>
      </c>
    </row>
    <row r="54" spans="1:50">
      <c r="A54" s="5">
        <v>22</v>
      </c>
      <c r="B54" s="11" t="s">
        <v>54</v>
      </c>
      <c r="C54" s="56"/>
      <c r="D54" s="12"/>
      <c r="E54" s="77"/>
      <c r="F54" s="78"/>
      <c r="G54" s="123"/>
      <c r="H54" s="112">
        <f t="shared" si="7"/>
        <v>0</v>
      </c>
      <c r="I54" s="79"/>
      <c r="J54" s="81"/>
      <c r="K54" s="79"/>
      <c r="L54" s="58"/>
      <c r="M54" s="58"/>
      <c r="N54" s="58"/>
      <c r="O54" s="49"/>
      <c r="P54" s="49"/>
      <c r="Q54" s="49"/>
      <c r="R54" s="49"/>
      <c r="S54" s="49"/>
      <c r="T54" s="51"/>
      <c r="U54" s="60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80">
        <f t="shared" si="8"/>
        <v>0</v>
      </c>
      <c r="AH54" s="25">
        <f t="shared" si="5"/>
        <v>0</v>
      </c>
      <c r="AK54" s="60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9"/>
      <c r="AW54" s="61">
        <f t="shared" si="10"/>
        <v>0</v>
      </c>
      <c r="AX54" s="158">
        <f t="shared" si="6"/>
        <v>0</v>
      </c>
    </row>
    <row r="55" spans="1:50">
      <c r="A55" s="5">
        <v>23</v>
      </c>
      <c r="B55" s="11" t="s">
        <v>55</v>
      </c>
      <c r="C55" s="56">
        <v>1728</v>
      </c>
      <c r="D55" s="12">
        <v>50661000</v>
      </c>
      <c r="E55" s="77">
        <f>+D55*E30</f>
        <v>35462700</v>
      </c>
      <c r="F55" s="78">
        <f>+D55*F30</f>
        <v>15198300</v>
      </c>
      <c r="G55" s="123"/>
      <c r="H55" s="112">
        <f t="shared" si="7"/>
        <v>35462700</v>
      </c>
      <c r="I55" s="79"/>
      <c r="J55" s="81"/>
      <c r="K55" s="79">
        <v>35462700</v>
      </c>
      <c r="L55" s="58"/>
      <c r="M55" s="58"/>
      <c r="N55" s="58"/>
      <c r="O55" s="49"/>
      <c r="P55" s="49"/>
      <c r="Q55" s="49"/>
      <c r="R55" s="49"/>
      <c r="S55" s="49"/>
      <c r="T55" s="51"/>
      <c r="U55" s="60"/>
      <c r="V55" s="58"/>
      <c r="W55" s="58">
        <v>35462700</v>
      </c>
      <c r="X55" s="58"/>
      <c r="Y55" s="58"/>
      <c r="Z55" s="58"/>
      <c r="AA55" s="58"/>
      <c r="AB55" s="58"/>
      <c r="AC55" s="58"/>
      <c r="AD55" s="58"/>
      <c r="AE55" s="58"/>
      <c r="AF55" s="58"/>
      <c r="AG55" s="80">
        <f t="shared" si="8"/>
        <v>35462700</v>
      </c>
      <c r="AH55" s="25">
        <f t="shared" si="5"/>
        <v>0</v>
      </c>
      <c r="AK55" s="60">
        <v>0</v>
      </c>
      <c r="AL55" s="58">
        <v>4522730</v>
      </c>
      <c r="AM55" s="58">
        <v>4173797</v>
      </c>
      <c r="AN55" s="58">
        <v>4173797</v>
      </c>
      <c r="AO55" s="58"/>
      <c r="AP55" s="58"/>
      <c r="AQ55" s="58"/>
      <c r="AR55" s="58"/>
      <c r="AS55" s="58"/>
      <c r="AT55" s="58"/>
      <c r="AU55" s="58"/>
      <c r="AV55" s="59"/>
      <c r="AW55" s="61">
        <f t="shared" si="10"/>
        <v>12870324</v>
      </c>
      <c r="AX55" s="158">
        <f t="shared" si="6"/>
        <v>22592376</v>
      </c>
    </row>
    <row r="56" spans="1:50">
      <c r="A56" s="5">
        <v>24</v>
      </c>
      <c r="B56" s="11" t="s">
        <v>56</v>
      </c>
      <c r="C56" s="56">
        <v>2125</v>
      </c>
      <c r="D56" s="12">
        <v>68820000</v>
      </c>
      <c r="E56" s="77">
        <f>+D56*E30</f>
        <v>48174000</v>
      </c>
      <c r="F56" s="78">
        <f>+D56*F30</f>
        <v>20646000</v>
      </c>
      <c r="G56" s="123"/>
      <c r="H56" s="112">
        <f t="shared" si="7"/>
        <v>48174000</v>
      </c>
      <c r="I56" s="79"/>
      <c r="J56" s="81"/>
      <c r="K56" s="79"/>
      <c r="L56" s="58">
        <v>48174000</v>
      </c>
      <c r="M56" s="58"/>
      <c r="N56" s="58"/>
      <c r="O56" s="49"/>
      <c r="P56" s="49"/>
      <c r="Q56" s="49"/>
      <c r="R56" s="49"/>
      <c r="S56" s="49"/>
      <c r="T56" s="51"/>
      <c r="U56" s="60"/>
      <c r="V56" s="58"/>
      <c r="W56" s="58"/>
      <c r="X56" s="58">
        <v>48174000</v>
      </c>
      <c r="Y56" s="58"/>
      <c r="Z56" s="58"/>
      <c r="AA56" s="58"/>
      <c r="AB56" s="58"/>
      <c r="AC56" s="58"/>
      <c r="AD56" s="58"/>
      <c r="AE56" s="58"/>
      <c r="AF56" s="58"/>
      <c r="AG56" s="80">
        <f t="shared" si="8"/>
        <v>48174000</v>
      </c>
      <c r="AH56" s="25">
        <f t="shared" si="5"/>
        <v>0</v>
      </c>
      <c r="AK56" s="60"/>
      <c r="AL56" s="58">
        <v>4797477</v>
      </c>
      <c r="AM56" s="58">
        <v>4797477</v>
      </c>
      <c r="AN56" s="58">
        <v>6185202</v>
      </c>
      <c r="AO56" s="58"/>
      <c r="AP56" s="58"/>
      <c r="AQ56" s="58"/>
      <c r="AR56" s="58"/>
      <c r="AS56" s="58"/>
      <c r="AT56" s="58"/>
      <c r="AU56" s="58"/>
      <c r="AV56" s="59"/>
      <c r="AW56" s="61">
        <f t="shared" si="10"/>
        <v>15780156</v>
      </c>
      <c r="AX56" s="158">
        <f t="shared" si="6"/>
        <v>32393844</v>
      </c>
    </row>
    <row r="57" spans="1:50" s="93" customFormat="1">
      <c r="A57" s="5">
        <v>25</v>
      </c>
      <c r="B57" s="128" t="s">
        <v>73</v>
      </c>
      <c r="C57" s="83">
        <v>2118</v>
      </c>
      <c r="D57" s="84">
        <v>24637224</v>
      </c>
      <c r="E57" s="85">
        <f>+D57*E30</f>
        <v>17246056.800000001</v>
      </c>
      <c r="F57" s="86">
        <f>+D57*F30</f>
        <v>7391167.2000000002</v>
      </c>
      <c r="G57" s="124"/>
      <c r="H57" s="125">
        <f t="shared" si="7"/>
        <v>17246056</v>
      </c>
      <c r="I57" s="89"/>
      <c r="J57" s="88"/>
      <c r="K57" s="89"/>
      <c r="L57" s="87">
        <v>17246056</v>
      </c>
      <c r="M57" s="87"/>
      <c r="N57" s="87"/>
      <c r="O57" s="49"/>
      <c r="P57" s="49"/>
      <c r="Q57" s="49"/>
      <c r="R57" s="49"/>
      <c r="S57" s="49"/>
      <c r="T57" s="51"/>
      <c r="U57" s="91"/>
      <c r="V57" s="87"/>
      <c r="W57" s="87"/>
      <c r="X57" s="87">
        <v>17246056</v>
      </c>
      <c r="Y57" s="87"/>
      <c r="Z57" s="87"/>
      <c r="AA57" s="87"/>
      <c r="AB57" s="87"/>
      <c r="AC57" s="87"/>
      <c r="AD57" s="87"/>
      <c r="AE57" s="87"/>
      <c r="AF57" s="87"/>
      <c r="AG57" s="126">
        <f t="shared" si="8"/>
        <v>17246056</v>
      </c>
      <c r="AH57" s="127">
        <f t="shared" si="5"/>
        <v>0</v>
      </c>
      <c r="AK57" s="91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90"/>
      <c r="AW57" s="159">
        <f t="shared" si="10"/>
        <v>0</v>
      </c>
      <c r="AX57" s="158">
        <f t="shared" si="6"/>
        <v>17246056</v>
      </c>
    </row>
    <row r="58" spans="1:50">
      <c r="A58" s="5">
        <v>26</v>
      </c>
      <c r="B58" s="11" t="s">
        <v>57</v>
      </c>
      <c r="C58" s="56"/>
      <c r="D58" s="12"/>
      <c r="E58" s="77"/>
      <c r="F58" s="78"/>
      <c r="G58" s="123"/>
      <c r="H58" s="112">
        <f t="shared" si="7"/>
        <v>0</v>
      </c>
      <c r="I58" s="79"/>
      <c r="J58" s="81"/>
      <c r="K58" s="79"/>
      <c r="L58" s="58"/>
      <c r="M58" s="58"/>
      <c r="N58" s="58"/>
      <c r="O58" s="49"/>
      <c r="P58" s="49"/>
      <c r="Q58" s="49"/>
      <c r="R58" s="49"/>
      <c r="S58" s="49"/>
      <c r="T58" s="51"/>
      <c r="U58" s="60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80">
        <f t="shared" si="8"/>
        <v>0</v>
      </c>
      <c r="AH58" s="25">
        <f t="shared" si="5"/>
        <v>0</v>
      </c>
      <c r="AK58" s="60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9"/>
      <c r="AW58" s="61">
        <f t="shared" si="10"/>
        <v>0</v>
      </c>
      <c r="AX58" s="158">
        <f t="shared" si="6"/>
        <v>0</v>
      </c>
    </row>
    <row r="59" spans="1:50">
      <c r="A59" s="5">
        <v>27</v>
      </c>
      <c r="B59" s="11" t="s">
        <v>58</v>
      </c>
      <c r="C59" s="56">
        <v>1595</v>
      </c>
      <c r="D59" s="12">
        <v>276894504</v>
      </c>
      <c r="E59" s="77">
        <f>+D59*G30</f>
        <v>23074542.000000004</v>
      </c>
      <c r="F59" s="78">
        <f>+D59*G30</f>
        <v>23074542.000000004</v>
      </c>
      <c r="G59" s="123">
        <f>+D59*G30</f>
        <v>23074542.000000004</v>
      </c>
      <c r="H59" s="112">
        <f t="shared" si="7"/>
        <v>161521794</v>
      </c>
      <c r="I59" s="79"/>
      <c r="J59" s="81"/>
      <c r="K59" s="79">
        <v>69223626</v>
      </c>
      <c r="L59" s="58">
        <v>23074542</v>
      </c>
      <c r="M59" s="58">
        <v>23074542</v>
      </c>
      <c r="N59" s="58">
        <v>23074542</v>
      </c>
      <c r="O59" s="49">
        <v>23074542</v>
      </c>
      <c r="P59" s="49"/>
      <c r="Q59" s="49"/>
      <c r="R59" s="49"/>
      <c r="S59" s="49"/>
      <c r="T59" s="51"/>
      <c r="U59" s="60"/>
      <c r="V59" s="58"/>
      <c r="W59" s="58">
        <v>69223626</v>
      </c>
      <c r="X59" s="58">
        <v>23074542</v>
      </c>
      <c r="Y59" s="58">
        <v>23074542</v>
      </c>
      <c r="Z59" s="58"/>
      <c r="AA59" s="58"/>
      <c r="AB59" s="58"/>
      <c r="AC59" s="58"/>
      <c r="AD59" s="58"/>
      <c r="AE59" s="58"/>
      <c r="AF59" s="58"/>
      <c r="AG59" s="80">
        <f t="shared" si="8"/>
        <v>115372710</v>
      </c>
      <c r="AH59" s="25">
        <f t="shared" si="5"/>
        <v>46149084</v>
      </c>
      <c r="AK59" s="60">
        <v>1694367</v>
      </c>
      <c r="AL59" s="58">
        <v>31001939</v>
      </c>
      <c r="AM59" s="58">
        <v>29466586</v>
      </c>
      <c r="AN59" s="58">
        <v>29780561</v>
      </c>
      <c r="AO59" s="58"/>
      <c r="AP59" s="58"/>
      <c r="AQ59" s="58"/>
      <c r="AR59" s="58"/>
      <c r="AS59" s="58"/>
      <c r="AT59" s="58"/>
      <c r="AU59" s="58"/>
      <c r="AV59" s="59"/>
      <c r="AW59" s="61">
        <f t="shared" si="10"/>
        <v>91943453</v>
      </c>
      <c r="AX59" s="158">
        <f t="shared" si="6"/>
        <v>23429257</v>
      </c>
    </row>
    <row r="60" spans="1:50">
      <c r="A60" s="5">
        <v>28</v>
      </c>
      <c r="B60" s="11" t="s">
        <v>74</v>
      </c>
      <c r="C60" s="56"/>
      <c r="D60" s="12"/>
      <c r="E60" s="77"/>
      <c r="F60" s="78"/>
      <c r="G60" s="123"/>
      <c r="H60" s="112">
        <f t="shared" si="7"/>
        <v>0</v>
      </c>
      <c r="I60" s="79"/>
      <c r="J60" s="81"/>
      <c r="K60" s="79"/>
      <c r="L60" s="58"/>
      <c r="M60" s="58"/>
      <c r="N60" s="58"/>
      <c r="O60" s="49"/>
      <c r="P60" s="49"/>
      <c r="Q60" s="49"/>
      <c r="R60" s="49"/>
      <c r="S60" s="49"/>
      <c r="T60" s="51"/>
      <c r="U60" s="60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80">
        <f t="shared" si="8"/>
        <v>0</v>
      </c>
      <c r="AH60" s="25">
        <f t="shared" si="5"/>
        <v>0</v>
      </c>
      <c r="AK60" s="60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9"/>
      <c r="AW60" s="61">
        <f t="shared" si="10"/>
        <v>0</v>
      </c>
      <c r="AX60" s="158">
        <f t="shared" si="6"/>
        <v>0</v>
      </c>
    </row>
    <row r="61" spans="1:50">
      <c r="A61" s="5">
        <v>29</v>
      </c>
      <c r="B61" s="11" t="s">
        <v>75</v>
      </c>
      <c r="C61" s="56"/>
      <c r="D61" s="12"/>
      <c r="E61" s="77"/>
      <c r="F61" s="78"/>
      <c r="G61" s="123"/>
      <c r="H61" s="112">
        <f t="shared" si="7"/>
        <v>0</v>
      </c>
      <c r="I61" s="79"/>
      <c r="J61" s="81"/>
      <c r="K61" s="79"/>
      <c r="L61" s="58"/>
      <c r="M61" s="58"/>
      <c r="N61" s="58"/>
      <c r="O61" s="49"/>
      <c r="P61" s="49"/>
      <c r="Q61" s="49"/>
      <c r="R61" s="49"/>
      <c r="S61" s="49"/>
      <c r="T61" s="51"/>
      <c r="U61" s="60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80">
        <f t="shared" si="8"/>
        <v>0</v>
      </c>
      <c r="AH61" s="25">
        <f t="shared" si="5"/>
        <v>0</v>
      </c>
      <c r="AK61" s="60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9"/>
      <c r="AW61" s="61">
        <f t="shared" si="10"/>
        <v>0</v>
      </c>
      <c r="AX61" s="158">
        <f t="shared" si="6"/>
        <v>0</v>
      </c>
    </row>
    <row r="62" spans="1:50">
      <c r="A62" s="5">
        <v>30</v>
      </c>
      <c r="B62" s="11" t="s">
        <v>59</v>
      </c>
      <c r="C62" s="56">
        <v>2120</v>
      </c>
      <c r="D62" s="12">
        <v>284731996</v>
      </c>
      <c r="E62" s="77">
        <f>+D62*E30</f>
        <v>199312397.19999999</v>
      </c>
      <c r="F62" s="78">
        <f>+D62*F30</f>
        <v>85419598.799999997</v>
      </c>
      <c r="G62" s="123"/>
      <c r="H62" s="112">
        <f t="shared" si="7"/>
        <v>199312397</v>
      </c>
      <c r="I62" s="79"/>
      <c r="J62" s="81"/>
      <c r="K62" s="79"/>
      <c r="L62" s="58">
        <v>199312397</v>
      </c>
      <c r="M62" s="58"/>
      <c r="N62" s="58"/>
      <c r="O62" s="49"/>
      <c r="P62" s="49"/>
      <c r="Q62" s="49"/>
      <c r="R62" s="49"/>
      <c r="S62" s="49"/>
      <c r="T62" s="51"/>
      <c r="U62" s="60"/>
      <c r="V62" s="58"/>
      <c r="W62" s="58"/>
      <c r="X62" s="58">
        <v>199312397</v>
      </c>
      <c r="Y62" s="58"/>
      <c r="Z62" s="58"/>
      <c r="AA62" s="58"/>
      <c r="AB62" s="58"/>
      <c r="AC62" s="58"/>
      <c r="AD62" s="58"/>
      <c r="AE62" s="58"/>
      <c r="AF62" s="58"/>
      <c r="AG62" s="80">
        <f t="shared" si="8"/>
        <v>199312397</v>
      </c>
      <c r="AH62" s="25">
        <f t="shared" si="5"/>
        <v>0</v>
      </c>
      <c r="AK62" s="60">
        <v>4225640</v>
      </c>
      <c r="AL62" s="58">
        <v>4225640</v>
      </c>
      <c r="AM62" s="58">
        <v>4225640</v>
      </c>
      <c r="AN62" s="58">
        <v>4285013</v>
      </c>
      <c r="AO62" s="58"/>
      <c r="AP62" s="58"/>
      <c r="AQ62" s="58"/>
      <c r="AR62" s="58"/>
      <c r="AS62" s="58"/>
      <c r="AT62" s="58"/>
      <c r="AU62" s="58"/>
      <c r="AV62" s="59"/>
      <c r="AW62" s="61">
        <f t="shared" si="10"/>
        <v>16961933</v>
      </c>
      <c r="AX62" s="158">
        <f t="shared" si="6"/>
        <v>182350464</v>
      </c>
    </row>
    <row r="63" spans="1:50">
      <c r="A63" s="5">
        <v>31</v>
      </c>
      <c r="B63" s="11" t="s">
        <v>60</v>
      </c>
      <c r="C63" s="56">
        <v>1605</v>
      </c>
      <c r="D63" s="12">
        <v>25900148</v>
      </c>
      <c r="E63" s="77">
        <f>+D63*E30</f>
        <v>18130103.599999998</v>
      </c>
      <c r="F63" s="78">
        <f>+D63*F30</f>
        <v>7770044.3999999994</v>
      </c>
      <c r="G63" s="123"/>
      <c r="H63" s="112">
        <f t="shared" si="7"/>
        <v>18130103</v>
      </c>
      <c r="I63" s="79"/>
      <c r="J63" s="81"/>
      <c r="K63" s="79">
        <v>18130103</v>
      </c>
      <c r="L63" s="58"/>
      <c r="M63" s="58"/>
      <c r="N63" s="58"/>
      <c r="O63" s="49"/>
      <c r="P63" s="49"/>
      <c r="Q63" s="49"/>
      <c r="R63" s="49"/>
      <c r="S63" s="49"/>
      <c r="T63" s="51"/>
      <c r="U63" s="60"/>
      <c r="V63" s="58"/>
      <c r="W63" s="58">
        <v>18130103</v>
      </c>
      <c r="X63" s="58"/>
      <c r="Y63" s="58"/>
      <c r="Z63" s="58"/>
      <c r="AA63" s="58"/>
      <c r="AB63" s="58"/>
      <c r="AC63" s="58"/>
      <c r="AD63" s="58"/>
      <c r="AE63" s="58"/>
      <c r="AF63" s="58"/>
      <c r="AG63" s="80">
        <f t="shared" si="8"/>
        <v>18130103</v>
      </c>
      <c r="AH63" s="25">
        <f t="shared" si="5"/>
        <v>0</v>
      </c>
      <c r="AK63" s="60"/>
      <c r="AL63" s="58"/>
      <c r="AM63" s="58">
        <v>692396</v>
      </c>
      <c r="AN63" s="58"/>
      <c r="AO63" s="58"/>
      <c r="AP63" s="58"/>
      <c r="AQ63" s="58"/>
      <c r="AR63" s="58"/>
      <c r="AS63" s="58"/>
      <c r="AT63" s="58"/>
      <c r="AU63" s="58"/>
      <c r="AV63" s="59"/>
      <c r="AW63" s="61">
        <f t="shared" si="10"/>
        <v>692396</v>
      </c>
      <c r="AX63" s="158">
        <f t="shared" si="6"/>
        <v>17437707</v>
      </c>
    </row>
    <row r="64" spans="1:50">
      <c r="A64" s="5">
        <v>32</v>
      </c>
      <c r="B64" s="11" t="s">
        <v>61</v>
      </c>
      <c r="C64" s="56">
        <v>1380</v>
      </c>
      <c r="D64" s="12">
        <v>13325004</v>
      </c>
      <c r="E64" s="77">
        <f>+D64*E30</f>
        <v>9327502.7999999989</v>
      </c>
      <c r="F64" s="78">
        <f>+D64*F30</f>
        <v>3997501.1999999997</v>
      </c>
      <c r="G64" s="123"/>
      <c r="H64" s="112">
        <f t="shared" si="7"/>
        <v>9327502.7999999989</v>
      </c>
      <c r="I64" s="79"/>
      <c r="J64" s="81"/>
      <c r="K64" s="79">
        <v>9327502.7999999989</v>
      </c>
      <c r="L64" s="58"/>
      <c r="M64" s="58"/>
      <c r="N64" s="58"/>
      <c r="O64" s="49"/>
      <c r="P64" s="49"/>
      <c r="Q64" s="49"/>
      <c r="R64" s="49"/>
      <c r="S64" s="49"/>
      <c r="T64" s="51"/>
      <c r="U64" s="60"/>
      <c r="V64" s="58"/>
      <c r="W64" s="58">
        <v>9327503</v>
      </c>
      <c r="X64" s="58"/>
      <c r="Y64" s="58"/>
      <c r="Z64" s="58"/>
      <c r="AA64" s="58"/>
      <c r="AB64" s="58"/>
      <c r="AC64" s="58"/>
      <c r="AD64" s="58"/>
      <c r="AE64" s="58"/>
      <c r="AF64" s="58"/>
      <c r="AG64" s="80">
        <f t="shared" si="8"/>
        <v>9327503</v>
      </c>
      <c r="AH64" s="25">
        <f t="shared" si="5"/>
        <v>-0.20000000111758709</v>
      </c>
      <c r="AK64" s="60">
        <v>1657640</v>
      </c>
      <c r="AL64" s="58">
        <v>1657640</v>
      </c>
      <c r="AM64" s="58">
        <v>1685016</v>
      </c>
      <c r="AN64" s="58">
        <v>1657640</v>
      </c>
      <c r="AO64" s="58"/>
      <c r="AP64" s="58"/>
      <c r="AQ64" s="58"/>
      <c r="AR64" s="58"/>
      <c r="AS64" s="58"/>
      <c r="AT64" s="58"/>
      <c r="AU64" s="58"/>
      <c r="AV64" s="59"/>
      <c r="AW64" s="61">
        <f t="shared" si="10"/>
        <v>6657936</v>
      </c>
      <c r="AX64" s="158">
        <f t="shared" si="6"/>
        <v>2669567</v>
      </c>
    </row>
    <row r="65" spans="1:50">
      <c r="A65" s="5">
        <v>33</v>
      </c>
      <c r="B65" s="17" t="s">
        <v>76</v>
      </c>
      <c r="C65" s="62">
        <v>3115</v>
      </c>
      <c r="D65" s="18">
        <v>25639289</v>
      </c>
      <c r="E65" s="96">
        <f>+D65*E30</f>
        <v>17947502.299999997</v>
      </c>
      <c r="F65" s="97">
        <f>+D65*F30</f>
        <v>7691786.6999999993</v>
      </c>
      <c r="G65" s="129"/>
      <c r="H65" s="112">
        <f t="shared" si="7"/>
        <v>17947502</v>
      </c>
      <c r="I65" s="99"/>
      <c r="J65" s="98"/>
      <c r="K65" s="99"/>
      <c r="L65" s="63"/>
      <c r="M65" s="63"/>
      <c r="N65" s="63">
        <v>17947502</v>
      </c>
      <c r="O65" s="49"/>
      <c r="P65" s="49"/>
      <c r="Q65" s="49"/>
      <c r="R65" s="49"/>
      <c r="S65" s="49"/>
      <c r="T65" s="51"/>
      <c r="U65" s="65"/>
      <c r="V65" s="63"/>
      <c r="W65" s="63"/>
      <c r="X65" s="63"/>
      <c r="Y65" s="63"/>
      <c r="Z65" s="63">
        <v>17947502</v>
      </c>
      <c r="AA65" s="63"/>
      <c r="AB65" s="63"/>
      <c r="AC65" s="63"/>
      <c r="AD65" s="63"/>
      <c r="AE65" s="63"/>
      <c r="AF65" s="63"/>
      <c r="AG65" s="80">
        <f t="shared" si="8"/>
        <v>17947502</v>
      </c>
      <c r="AH65" s="25">
        <f t="shared" si="5"/>
        <v>0</v>
      </c>
      <c r="AK65" s="65">
        <v>0</v>
      </c>
      <c r="AL65" s="63">
        <v>1935022</v>
      </c>
      <c r="AM65" s="63">
        <v>3000078</v>
      </c>
      <c r="AN65" s="63">
        <v>1935022</v>
      </c>
      <c r="AO65" s="63"/>
      <c r="AP65" s="63"/>
      <c r="AQ65" s="63"/>
      <c r="AR65" s="63"/>
      <c r="AS65" s="63"/>
      <c r="AT65" s="63"/>
      <c r="AU65" s="63"/>
      <c r="AV65" s="64"/>
      <c r="AW65" s="61">
        <f t="shared" si="10"/>
        <v>6870122</v>
      </c>
      <c r="AX65" s="158">
        <f t="shared" si="6"/>
        <v>11077380</v>
      </c>
    </row>
    <row r="66" spans="1:50">
      <c r="A66" s="5">
        <v>34</v>
      </c>
      <c r="B66" s="133" t="s">
        <v>97</v>
      </c>
      <c r="C66" s="134" t="s">
        <v>80</v>
      </c>
      <c r="D66" s="135">
        <f>20542133+204990000+11275836</f>
        <v>236807969</v>
      </c>
      <c r="E66" s="136">
        <v>14379493.1</v>
      </c>
      <c r="F66" s="137">
        <v>6162639.8999999994</v>
      </c>
      <c r="G66" s="138">
        <f>204990000+11275836</f>
        <v>216265836</v>
      </c>
      <c r="H66" s="139">
        <f t="shared" si="7"/>
        <v>235223952</v>
      </c>
      <c r="I66" s="140"/>
      <c r="J66" s="141"/>
      <c r="K66" s="140">
        <v>17179493</v>
      </c>
      <c r="L66" s="142">
        <v>126313507</v>
      </c>
      <c r="M66" s="142">
        <v>91730952</v>
      </c>
      <c r="N66" s="63"/>
      <c r="O66" s="49"/>
      <c r="P66" s="49"/>
      <c r="Q66" s="49"/>
      <c r="R66" s="49"/>
      <c r="S66" s="49"/>
      <c r="T66" s="51"/>
      <c r="U66" s="65"/>
      <c r="V66" s="63"/>
      <c r="W66" s="63">
        <v>17179493</v>
      </c>
      <c r="X66" s="63">
        <v>126313507</v>
      </c>
      <c r="Y66" s="63">
        <v>91730952</v>
      </c>
      <c r="Z66" s="63"/>
      <c r="AA66" s="63"/>
      <c r="AB66" s="63"/>
      <c r="AC66" s="63"/>
      <c r="AD66" s="63"/>
      <c r="AE66" s="63"/>
      <c r="AF66" s="63"/>
      <c r="AG66" s="80">
        <f t="shared" si="8"/>
        <v>235223952</v>
      </c>
      <c r="AH66" s="25">
        <f t="shared" si="5"/>
        <v>0</v>
      </c>
      <c r="AK66" s="65">
        <v>1768523</v>
      </c>
      <c r="AL66" s="63">
        <v>1768523</v>
      </c>
      <c r="AM66" s="63">
        <v>3184322</v>
      </c>
      <c r="AN66" s="63">
        <v>5882426</v>
      </c>
      <c r="AO66" s="63">
        <f>2791930+29479232</f>
        <v>32271162</v>
      </c>
      <c r="AP66" s="63">
        <f>2791930+51795456</f>
        <v>54587386</v>
      </c>
      <c r="AQ66" s="63"/>
      <c r="AR66" s="63"/>
      <c r="AS66" s="63"/>
      <c r="AT66" s="63"/>
      <c r="AU66" s="63"/>
      <c r="AV66" s="64"/>
      <c r="AW66" s="61">
        <f t="shared" si="10"/>
        <v>99462342</v>
      </c>
      <c r="AX66" s="158">
        <f t="shared" si="6"/>
        <v>135761610</v>
      </c>
    </row>
    <row r="67" spans="1:50">
      <c r="A67" s="5">
        <v>35</v>
      </c>
      <c r="B67" s="17" t="s">
        <v>98</v>
      </c>
      <c r="C67" s="62"/>
      <c r="D67" s="18"/>
      <c r="E67" s="96"/>
      <c r="F67" s="97"/>
      <c r="G67" s="129"/>
      <c r="H67" s="139">
        <f t="shared" si="7"/>
        <v>0</v>
      </c>
      <c r="I67" s="99"/>
      <c r="J67" s="98"/>
      <c r="K67" s="99"/>
      <c r="L67" s="63"/>
      <c r="M67" s="63"/>
      <c r="N67" s="63"/>
      <c r="O67" s="49"/>
      <c r="P67" s="49"/>
      <c r="Q67" s="49"/>
      <c r="R67" s="49"/>
      <c r="S67" s="49"/>
      <c r="T67" s="51"/>
      <c r="U67" s="65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80">
        <f t="shared" ref="AG67:AG73" si="11">SUM(U67:AF67)</f>
        <v>0</v>
      </c>
      <c r="AH67" s="25">
        <f t="shared" si="5"/>
        <v>0</v>
      </c>
      <c r="AK67" s="65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4"/>
      <c r="AW67" s="61">
        <f t="shared" si="10"/>
        <v>0</v>
      </c>
      <c r="AX67" s="158">
        <f t="shared" si="6"/>
        <v>0</v>
      </c>
    </row>
    <row r="68" spans="1:50">
      <c r="A68" s="5">
        <v>36</v>
      </c>
      <c r="B68" s="17" t="s">
        <v>99</v>
      </c>
      <c r="C68" s="62"/>
      <c r="D68" s="18"/>
      <c r="E68" s="96"/>
      <c r="F68" s="97"/>
      <c r="G68" s="129"/>
      <c r="H68" s="139">
        <f t="shared" si="7"/>
        <v>0</v>
      </c>
      <c r="I68" s="99"/>
      <c r="J68" s="98"/>
      <c r="K68" s="99"/>
      <c r="L68" s="63"/>
      <c r="M68" s="63"/>
      <c r="N68" s="63"/>
      <c r="O68" s="49"/>
      <c r="P68" s="49"/>
      <c r="Q68" s="49"/>
      <c r="R68" s="49"/>
      <c r="S68" s="49"/>
      <c r="T68" s="51"/>
      <c r="U68" s="65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80">
        <f t="shared" si="11"/>
        <v>0</v>
      </c>
      <c r="AH68" s="25">
        <f t="shared" si="5"/>
        <v>0</v>
      </c>
      <c r="AK68" s="65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4"/>
      <c r="AW68" s="61">
        <f t="shared" si="10"/>
        <v>0</v>
      </c>
      <c r="AX68" s="158">
        <f t="shared" si="6"/>
        <v>0</v>
      </c>
    </row>
    <row r="69" spans="1:50">
      <c r="A69" s="5">
        <v>37</v>
      </c>
      <c r="B69" s="17" t="s">
        <v>81</v>
      </c>
      <c r="C69" s="62">
        <v>2256</v>
      </c>
      <c r="D69" s="18">
        <v>73728029</v>
      </c>
      <c r="E69" s="96">
        <f>+D69*0.5</f>
        <v>36864014.5</v>
      </c>
      <c r="F69" s="97">
        <f>+D69*0.25</f>
        <v>18432007.25</v>
      </c>
      <c r="G69" s="129">
        <f>+D69*0.25</f>
        <v>18432007.25</v>
      </c>
      <c r="H69" s="139">
        <f t="shared" si="7"/>
        <v>36864014</v>
      </c>
      <c r="I69" s="99"/>
      <c r="J69" s="98"/>
      <c r="K69" s="99"/>
      <c r="L69" s="63"/>
      <c r="M69" s="63">
        <v>36864014</v>
      </c>
      <c r="N69" s="63"/>
      <c r="O69" s="49"/>
      <c r="P69" s="49"/>
      <c r="Q69" s="49"/>
      <c r="R69" s="49"/>
      <c r="S69" s="49"/>
      <c r="T69" s="51"/>
      <c r="U69" s="65"/>
      <c r="V69" s="63"/>
      <c r="W69" s="63"/>
      <c r="X69" s="63"/>
      <c r="Y69" s="63">
        <v>36864014</v>
      </c>
      <c r="Z69" s="63"/>
      <c r="AA69" s="63"/>
      <c r="AB69" s="63"/>
      <c r="AC69" s="63"/>
      <c r="AD69" s="63"/>
      <c r="AE69" s="63"/>
      <c r="AF69" s="63"/>
      <c r="AG69" s="80">
        <f t="shared" si="11"/>
        <v>36864014</v>
      </c>
      <c r="AH69" s="25">
        <f t="shared" si="5"/>
        <v>0</v>
      </c>
      <c r="AK69" s="65">
        <v>7006666</v>
      </c>
      <c r="AL69" s="63">
        <v>7006666</v>
      </c>
      <c r="AM69" s="63">
        <v>5267450</v>
      </c>
      <c r="AN69" s="63">
        <v>5267450</v>
      </c>
      <c r="AO69" s="63"/>
      <c r="AP69" s="63"/>
      <c r="AQ69" s="63"/>
      <c r="AR69" s="63"/>
      <c r="AS69" s="63"/>
      <c r="AT69" s="63"/>
      <c r="AU69" s="63"/>
      <c r="AV69" s="64"/>
      <c r="AW69" s="61">
        <f t="shared" si="10"/>
        <v>24548232</v>
      </c>
      <c r="AX69" s="158">
        <f t="shared" si="6"/>
        <v>12315782</v>
      </c>
    </row>
    <row r="70" spans="1:50">
      <c r="A70" s="5">
        <v>38</v>
      </c>
      <c r="B70" s="17" t="s">
        <v>82</v>
      </c>
      <c r="C70" s="62"/>
      <c r="D70" s="18"/>
      <c r="E70" s="96"/>
      <c r="F70" s="97"/>
      <c r="G70" s="129"/>
      <c r="H70" s="139">
        <f t="shared" si="7"/>
        <v>0</v>
      </c>
      <c r="I70" s="99"/>
      <c r="J70" s="98"/>
      <c r="K70" s="99"/>
      <c r="L70" s="63"/>
      <c r="M70" s="63"/>
      <c r="N70" s="63"/>
      <c r="O70" s="49"/>
      <c r="P70" s="49"/>
      <c r="Q70" s="49"/>
      <c r="R70" s="49"/>
      <c r="S70" s="49"/>
      <c r="T70" s="51"/>
      <c r="U70" s="65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80">
        <f t="shared" si="11"/>
        <v>0</v>
      </c>
      <c r="AH70" s="25">
        <f t="shared" si="5"/>
        <v>0</v>
      </c>
      <c r="AK70" s="65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4"/>
      <c r="AW70" s="61">
        <f t="shared" si="10"/>
        <v>0</v>
      </c>
      <c r="AX70" s="158">
        <f t="shared" si="6"/>
        <v>0</v>
      </c>
    </row>
    <row r="71" spans="1:50">
      <c r="A71" s="5">
        <v>39</v>
      </c>
      <c r="B71" s="17" t="s">
        <v>83</v>
      </c>
      <c r="C71" s="62">
        <v>2214</v>
      </c>
      <c r="D71" s="18">
        <v>2413260</v>
      </c>
      <c r="E71" s="96">
        <v>804420</v>
      </c>
      <c r="F71" s="97">
        <v>804420</v>
      </c>
      <c r="G71" s="129">
        <v>804420</v>
      </c>
      <c r="H71" s="139">
        <f t="shared" si="7"/>
        <v>0</v>
      </c>
      <c r="I71" s="99"/>
      <c r="J71" s="98"/>
      <c r="K71" s="99"/>
      <c r="L71" s="63"/>
      <c r="M71" s="63"/>
      <c r="N71" s="63"/>
      <c r="O71" s="49"/>
      <c r="P71" s="49"/>
      <c r="Q71" s="49"/>
      <c r="R71" s="49"/>
      <c r="S71" s="49"/>
      <c r="T71" s="51"/>
      <c r="U71" s="65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80">
        <f t="shared" si="11"/>
        <v>0</v>
      </c>
      <c r="AH71" s="25">
        <f t="shared" si="5"/>
        <v>0</v>
      </c>
      <c r="AK71" s="65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4"/>
      <c r="AW71" s="61">
        <f t="shared" si="10"/>
        <v>0</v>
      </c>
      <c r="AX71" s="158">
        <f t="shared" si="6"/>
        <v>0</v>
      </c>
    </row>
    <row r="72" spans="1:50">
      <c r="A72" s="5">
        <v>40</v>
      </c>
      <c r="B72" s="17" t="s">
        <v>84</v>
      </c>
      <c r="C72" s="62">
        <v>2206</v>
      </c>
      <c r="D72" s="18">
        <v>11130964</v>
      </c>
      <c r="E72" s="96">
        <f>+D72*$H$30</f>
        <v>3710321.333333333</v>
      </c>
      <c r="F72" s="97">
        <f>+D72*$H$30</f>
        <v>3710321.333333333</v>
      </c>
      <c r="G72" s="129">
        <f>+D72*$H$30</f>
        <v>3710321.333333333</v>
      </c>
      <c r="H72" s="139">
        <f t="shared" si="7"/>
        <v>0</v>
      </c>
      <c r="I72" s="99"/>
      <c r="J72" s="98"/>
      <c r="K72" s="99"/>
      <c r="L72" s="63"/>
      <c r="M72" s="63"/>
      <c r="N72" s="63"/>
      <c r="O72" s="49"/>
      <c r="P72" s="49"/>
      <c r="Q72" s="49"/>
      <c r="R72" s="49"/>
      <c r="S72" s="49"/>
      <c r="T72" s="51"/>
      <c r="U72" s="65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80">
        <f t="shared" si="11"/>
        <v>0</v>
      </c>
      <c r="AH72" s="25">
        <f t="shared" si="5"/>
        <v>0</v>
      </c>
      <c r="AK72" s="65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4"/>
      <c r="AW72" s="61">
        <f t="shared" si="10"/>
        <v>0</v>
      </c>
      <c r="AX72" s="158">
        <f t="shared" si="6"/>
        <v>0</v>
      </c>
    </row>
    <row r="73" spans="1:50">
      <c r="A73" s="5">
        <v>41</v>
      </c>
      <c r="B73" s="17" t="s">
        <v>85</v>
      </c>
      <c r="C73" s="62">
        <v>2195</v>
      </c>
      <c r="D73" s="18">
        <v>6076992</v>
      </c>
      <c r="E73" s="96">
        <f>+D73*$H$30</f>
        <v>2025664</v>
      </c>
      <c r="F73" s="97">
        <f t="shared" ref="F73" si="12">+D73*$H$30</f>
        <v>2025664</v>
      </c>
      <c r="G73" s="129">
        <f t="shared" ref="G73" si="13">+D73*$H$30</f>
        <v>2025664</v>
      </c>
      <c r="H73" s="139">
        <f t="shared" si="7"/>
        <v>0</v>
      </c>
      <c r="I73" s="99"/>
      <c r="J73" s="98"/>
      <c r="K73" s="99"/>
      <c r="L73" s="63"/>
      <c r="M73" s="63"/>
      <c r="N73" s="63"/>
      <c r="O73" s="49"/>
      <c r="P73" s="49"/>
      <c r="Q73" s="49"/>
      <c r="R73" s="49"/>
      <c r="S73" s="49"/>
      <c r="T73" s="51"/>
      <c r="U73" s="65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80">
        <f t="shared" si="11"/>
        <v>0</v>
      </c>
      <c r="AH73" s="25">
        <f t="shared" si="5"/>
        <v>0</v>
      </c>
      <c r="AK73" s="65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4"/>
      <c r="AW73" s="61">
        <f t="shared" si="10"/>
        <v>0</v>
      </c>
      <c r="AX73" s="158">
        <f t="shared" si="6"/>
        <v>0</v>
      </c>
    </row>
    <row r="74" spans="1:50">
      <c r="A74" s="5">
        <v>42</v>
      </c>
      <c r="B74" s="17" t="s">
        <v>90</v>
      </c>
      <c r="C74" s="62">
        <v>3119</v>
      </c>
      <c r="D74" s="18">
        <v>2231018</v>
      </c>
      <c r="E74" s="174" t="s">
        <v>91</v>
      </c>
      <c r="F74" s="175"/>
      <c r="G74" s="176"/>
      <c r="H74" s="139">
        <f t="shared" si="7"/>
        <v>1561713</v>
      </c>
      <c r="I74" s="99"/>
      <c r="J74" s="98"/>
      <c r="K74" s="99"/>
      <c r="L74" s="63"/>
      <c r="M74" s="63"/>
      <c r="N74" s="63">
        <v>1561713</v>
      </c>
      <c r="O74" s="49"/>
      <c r="P74" s="49"/>
      <c r="Q74" s="49"/>
      <c r="R74" s="49"/>
      <c r="S74" s="49"/>
      <c r="T74" s="51"/>
      <c r="U74" s="65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80">
        <f t="shared" ref="AG74:AG79" si="14">SUM(U74:AF74)</f>
        <v>0</v>
      </c>
      <c r="AH74" s="25">
        <f t="shared" si="5"/>
        <v>1561713</v>
      </c>
      <c r="AK74" s="65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4"/>
      <c r="AW74" s="61">
        <f t="shared" ref="AW74:AW79" si="15">SUM(AK74:AV74)</f>
        <v>0</v>
      </c>
      <c r="AX74" s="158">
        <f t="shared" si="6"/>
        <v>0</v>
      </c>
    </row>
    <row r="75" spans="1:50">
      <c r="A75" s="5">
        <v>43</v>
      </c>
      <c r="B75" s="17" t="s">
        <v>92</v>
      </c>
      <c r="C75" s="62">
        <v>3118</v>
      </c>
      <c r="D75" s="18">
        <v>4976800</v>
      </c>
      <c r="E75" s="174" t="s">
        <v>91</v>
      </c>
      <c r="F75" s="175"/>
      <c r="G75" s="176"/>
      <c r="H75" s="139">
        <f t="shared" si="7"/>
        <v>3483760</v>
      </c>
      <c r="I75" s="99"/>
      <c r="J75" s="98"/>
      <c r="K75" s="99"/>
      <c r="L75" s="63"/>
      <c r="M75" s="63"/>
      <c r="N75" s="63">
        <v>3483760</v>
      </c>
      <c r="O75" s="49"/>
      <c r="P75" s="49"/>
      <c r="Q75" s="49"/>
      <c r="R75" s="49"/>
      <c r="S75" s="49"/>
      <c r="T75" s="51"/>
      <c r="U75" s="65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80">
        <f t="shared" si="14"/>
        <v>0</v>
      </c>
      <c r="AH75" s="25">
        <f t="shared" si="5"/>
        <v>3483760</v>
      </c>
      <c r="AK75" s="65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4"/>
      <c r="AW75" s="61">
        <f t="shared" si="15"/>
        <v>0</v>
      </c>
      <c r="AX75" s="158">
        <f t="shared" si="6"/>
        <v>0</v>
      </c>
    </row>
    <row r="76" spans="1:50">
      <c r="A76" s="5">
        <v>44</v>
      </c>
      <c r="B76" s="17" t="s">
        <v>100</v>
      </c>
      <c r="C76" s="62" t="s">
        <v>101</v>
      </c>
      <c r="D76" s="18">
        <f>41227186+11402112</f>
        <v>52629298</v>
      </c>
      <c r="E76" s="78">
        <f>41227186*0.7</f>
        <v>28859030.199999999</v>
      </c>
      <c r="F76" s="78">
        <f>41227186*0.3</f>
        <v>12368155.799999999</v>
      </c>
      <c r="G76" s="78"/>
      <c r="H76" s="172">
        <f t="shared" si="7"/>
        <v>0</v>
      </c>
      <c r="I76" s="99"/>
      <c r="J76" s="98"/>
      <c r="K76" s="99"/>
      <c r="L76" s="63"/>
      <c r="M76" s="63"/>
      <c r="N76" s="63"/>
      <c r="O76" s="49"/>
      <c r="P76" s="49"/>
      <c r="Q76" s="49"/>
      <c r="R76" s="49"/>
      <c r="S76" s="49"/>
      <c r="T76" s="51"/>
      <c r="U76" s="65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80">
        <f t="shared" si="14"/>
        <v>0</v>
      </c>
      <c r="AH76" s="25">
        <f t="shared" si="5"/>
        <v>0</v>
      </c>
      <c r="AK76" s="65"/>
      <c r="AL76" s="63">
        <v>5531719</v>
      </c>
      <c r="AM76" s="63">
        <v>5531719</v>
      </c>
      <c r="AN76" s="63"/>
      <c r="AO76" s="63"/>
      <c r="AP76" s="63"/>
      <c r="AQ76" s="63"/>
      <c r="AR76" s="63"/>
      <c r="AS76" s="63"/>
      <c r="AT76" s="63"/>
      <c r="AU76" s="63"/>
      <c r="AV76" s="64"/>
      <c r="AW76" s="61">
        <f t="shared" si="15"/>
        <v>11063438</v>
      </c>
      <c r="AX76" s="158">
        <f t="shared" si="6"/>
        <v>-11063438</v>
      </c>
    </row>
    <row r="77" spans="1:50">
      <c r="A77" s="5">
        <v>45</v>
      </c>
      <c r="B77" s="17" t="s">
        <v>102</v>
      </c>
      <c r="C77" s="62" t="s">
        <v>103</v>
      </c>
      <c r="D77" s="18">
        <v>119997459</v>
      </c>
      <c r="E77" s="202" t="s">
        <v>91</v>
      </c>
      <c r="F77" s="175"/>
      <c r="G77" s="203"/>
      <c r="H77" s="172"/>
      <c r="I77" s="99"/>
      <c r="J77" s="98"/>
      <c r="K77" s="99"/>
      <c r="L77" s="63"/>
      <c r="M77" s="63"/>
      <c r="N77" s="63"/>
      <c r="O77" s="49"/>
      <c r="P77" s="49"/>
      <c r="Q77" s="49"/>
      <c r="R77" s="49"/>
      <c r="S77" s="49"/>
      <c r="T77" s="51"/>
      <c r="U77" s="65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80"/>
      <c r="AH77" s="25"/>
      <c r="AK77" s="65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4"/>
      <c r="AW77" s="61"/>
      <c r="AX77" s="158"/>
    </row>
    <row r="78" spans="1:50">
      <c r="A78" s="5">
        <v>46</v>
      </c>
      <c r="B78" s="17" t="s">
        <v>77</v>
      </c>
      <c r="C78" s="62"/>
      <c r="D78" s="18"/>
      <c r="E78" s="96"/>
      <c r="F78" s="97"/>
      <c r="G78" s="129"/>
      <c r="H78" s="139">
        <f t="shared" si="7"/>
        <v>0</v>
      </c>
      <c r="I78" s="99"/>
      <c r="J78" s="98"/>
      <c r="K78" s="99"/>
      <c r="L78" s="63"/>
      <c r="M78" s="63"/>
      <c r="N78" s="63"/>
      <c r="O78" s="49"/>
      <c r="P78" s="49"/>
      <c r="Q78" s="49"/>
      <c r="R78" s="49"/>
      <c r="S78" s="49"/>
      <c r="T78" s="51"/>
      <c r="U78" s="65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80">
        <f t="shared" si="14"/>
        <v>0</v>
      </c>
      <c r="AH78" s="25">
        <f t="shared" si="5"/>
        <v>0</v>
      </c>
      <c r="AK78" s="65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4"/>
      <c r="AW78" s="61">
        <f t="shared" si="15"/>
        <v>0</v>
      </c>
      <c r="AX78" s="158">
        <f t="shared" si="6"/>
        <v>0</v>
      </c>
    </row>
    <row r="79" spans="1:50" ht="15" thickBot="1">
      <c r="A79" s="95"/>
      <c r="B79" s="17"/>
      <c r="C79" s="62"/>
      <c r="D79" s="18"/>
      <c r="E79" s="96"/>
      <c r="F79" s="97"/>
      <c r="G79" s="129"/>
      <c r="H79" s="139">
        <f t="shared" si="7"/>
        <v>0</v>
      </c>
      <c r="I79" s="99"/>
      <c r="J79" s="98"/>
      <c r="K79" s="99"/>
      <c r="L79" s="63"/>
      <c r="M79" s="63"/>
      <c r="N79" s="63"/>
      <c r="O79" s="49"/>
      <c r="P79" s="49"/>
      <c r="Q79" s="49"/>
      <c r="R79" s="49"/>
      <c r="S79" s="49"/>
      <c r="T79" s="51"/>
      <c r="U79" s="65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80">
        <f t="shared" si="14"/>
        <v>0</v>
      </c>
      <c r="AH79" s="25">
        <f t="shared" si="5"/>
        <v>0</v>
      </c>
      <c r="AK79" s="65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4"/>
      <c r="AW79" s="61">
        <f t="shared" si="15"/>
        <v>0</v>
      </c>
      <c r="AX79" s="158">
        <f t="shared" si="6"/>
        <v>0</v>
      </c>
    </row>
    <row r="80" spans="1:50" ht="15" thickBot="1">
      <c r="A80" s="204" t="s">
        <v>62</v>
      </c>
      <c r="B80" s="205"/>
      <c r="C80" s="206"/>
      <c r="D80" s="36">
        <f>SUM(D33:D78)</f>
        <v>2452613837</v>
      </c>
      <c r="E80" s="37"/>
      <c r="F80" s="38"/>
      <c r="G80" s="130"/>
      <c r="H80" s="131">
        <f t="shared" ref="H80:T80" si="16">SUM(H33:H79)</f>
        <v>1594985984.2786796</v>
      </c>
      <c r="I80" s="100">
        <f t="shared" si="16"/>
        <v>0</v>
      </c>
      <c r="J80" s="101">
        <f t="shared" si="16"/>
        <v>0</v>
      </c>
      <c r="K80" s="101">
        <f t="shared" si="16"/>
        <v>526588531.90000004</v>
      </c>
      <c r="L80" s="101">
        <f t="shared" si="16"/>
        <v>623077557</v>
      </c>
      <c r="M80" s="101">
        <f t="shared" si="16"/>
        <v>313512120.37867975</v>
      </c>
      <c r="N80" s="101">
        <f t="shared" si="16"/>
        <v>101077427</v>
      </c>
      <c r="O80" s="101">
        <f t="shared" si="16"/>
        <v>30730348</v>
      </c>
      <c r="P80" s="101">
        <f t="shared" si="16"/>
        <v>0</v>
      </c>
      <c r="Q80" s="101">
        <f t="shared" si="16"/>
        <v>0</v>
      </c>
      <c r="R80" s="101">
        <f t="shared" si="16"/>
        <v>0</v>
      </c>
      <c r="S80" s="101">
        <f t="shared" si="16"/>
        <v>0</v>
      </c>
      <c r="T80" s="101">
        <f t="shared" si="16"/>
        <v>0</v>
      </c>
      <c r="U80" s="102">
        <f>SUM(U33:U79)</f>
        <v>0</v>
      </c>
      <c r="V80" s="102">
        <f t="shared" ref="V80:AG80" si="17">SUM(V33:V79)</f>
        <v>0</v>
      </c>
      <c r="W80" s="102">
        <f t="shared" si="17"/>
        <v>526588532.10000002</v>
      </c>
      <c r="X80" s="102">
        <f t="shared" si="17"/>
        <v>623077557</v>
      </c>
      <c r="Y80" s="102">
        <f t="shared" si="17"/>
        <v>313452529.39999998</v>
      </c>
      <c r="Z80" s="102">
        <f t="shared" si="17"/>
        <v>31222617</v>
      </c>
      <c r="AA80" s="102">
        <f t="shared" si="17"/>
        <v>7655806</v>
      </c>
      <c r="AB80" s="102">
        <f t="shared" si="17"/>
        <v>0</v>
      </c>
      <c r="AC80" s="102">
        <f t="shared" si="17"/>
        <v>0</v>
      </c>
      <c r="AD80" s="102">
        <f t="shared" si="17"/>
        <v>0</v>
      </c>
      <c r="AE80" s="102">
        <f t="shared" si="17"/>
        <v>0</v>
      </c>
      <c r="AF80" s="102">
        <f t="shared" si="17"/>
        <v>0</v>
      </c>
      <c r="AG80" s="102">
        <f t="shared" si="17"/>
        <v>1501997041.5</v>
      </c>
      <c r="AH80" s="39">
        <f>+H80-AG80</f>
        <v>92988942.778679609</v>
      </c>
      <c r="AK80" s="161">
        <f>SUM(AK33:AK79)</f>
        <v>37635182</v>
      </c>
      <c r="AL80" s="161">
        <f t="shared" ref="AL80:AV80" si="18">SUM(AL33:AL79)</f>
        <v>83349992</v>
      </c>
      <c r="AM80" s="161">
        <f t="shared" si="18"/>
        <v>85431986</v>
      </c>
      <c r="AN80" s="161">
        <f t="shared" si="18"/>
        <v>88675636</v>
      </c>
      <c r="AO80" s="161">
        <f t="shared" si="18"/>
        <v>32271162</v>
      </c>
      <c r="AP80" s="161">
        <f t="shared" si="18"/>
        <v>54587386</v>
      </c>
      <c r="AQ80" s="161">
        <f t="shared" si="18"/>
        <v>0</v>
      </c>
      <c r="AR80" s="161">
        <f t="shared" si="18"/>
        <v>0</v>
      </c>
      <c r="AS80" s="161">
        <f t="shared" si="18"/>
        <v>0</v>
      </c>
      <c r="AT80" s="161">
        <f t="shared" si="18"/>
        <v>0</v>
      </c>
      <c r="AU80" s="161">
        <f t="shared" si="18"/>
        <v>0</v>
      </c>
      <c r="AV80" s="162">
        <f t="shared" si="18"/>
        <v>0</v>
      </c>
      <c r="AW80" s="163">
        <f>SUM(AW33:AW79)</f>
        <v>381951344</v>
      </c>
      <c r="AX80" s="164">
        <f>SUM(AX33:AX79)</f>
        <v>1120045697.5</v>
      </c>
    </row>
    <row r="81" spans="1:49" ht="15" thickBot="1">
      <c r="D81" s="165"/>
      <c r="H81" s="166"/>
      <c r="I81" s="166"/>
      <c r="J81" s="166"/>
      <c r="K81" s="166"/>
      <c r="L81" s="166"/>
      <c r="M81" s="166"/>
      <c r="N81" s="166"/>
      <c r="O81" s="166"/>
      <c r="P81" s="166"/>
      <c r="Q81" s="207" t="s">
        <v>93</v>
      </c>
      <c r="R81" s="208"/>
      <c r="S81" s="208"/>
      <c r="T81" s="208"/>
      <c r="U81" s="167">
        <v>3450694</v>
      </c>
      <c r="V81" s="168">
        <v>3450695</v>
      </c>
      <c r="W81" s="167">
        <v>3450696</v>
      </c>
      <c r="X81" s="168">
        <v>3450698</v>
      </c>
      <c r="Y81" s="167">
        <v>3458676</v>
      </c>
      <c r="Z81" s="168">
        <v>3467962</v>
      </c>
      <c r="AA81" s="167"/>
      <c r="AB81" s="168"/>
      <c r="AC81" s="167"/>
      <c r="AD81" s="168"/>
      <c r="AE81" s="167"/>
      <c r="AF81" s="167"/>
      <c r="AG81" s="166"/>
    </row>
    <row r="82" spans="1:49" ht="15" thickBot="1">
      <c r="A82" s="209" t="s">
        <v>86</v>
      </c>
      <c r="B82" s="210"/>
      <c r="C82" s="211"/>
      <c r="D82" s="143">
        <f>+D80+D29</f>
        <v>13170026093</v>
      </c>
      <c r="E82" s="144"/>
      <c r="F82" s="145"/>
      <c r="G82" s="145"/>
      <c r="H82" s="146">
        <f>+H29</f>
        <v>6733066414.0288401</v>
      </c>
      <c r="I82" s="147">
        <f t="shared" ref="I82:AH82" si="19">+I80+I29</f>
        <v>893117688</v>
      </c>
      <c r="J82" s="147">
        <f t="shared" si="19"/>
        <v>893154193</v>
      </c>
      <c r="K82" s="147">
        <f t="shared" si="19"/>
        <v>1419642503.9288399</v>
      </c>
      <c r="L82" s="147">
        <f t="shared" si="19"/>
        <v>1762528873</v>
      </c>
      <c r="M82" s="147">
        <f t="shared" si="19"/>
        <v>1206634530.3786798</v>
      </c>
      <c r="N82" s="147">
        <f t="shared" si="19"/>
        <v>1229121852</v>
      </c>
      <c r="O82" s="147">
        <f t="shared" si="19"/>
        <v>923852758</v>
      </c>
      <c r="P82" s="147">
        <f t="shared" si="19"/>
        <v>0</v>
      </c>
      <c r="Q82" s="147">
        <f t="shared" si="19"/>
        <v>0</v>
      </c>
      <c r="R82" s="147">
        <f t="shared" si="19"/>
        <v>0</v>
      </c>
      <c r="S82" s="147">
        <f t="shared" si="19"/>
        <v>0</v>
      </c>
      <c r="T82" s="148">
        <f t="shared" si="19"/>
        <v>0</v>
      </c>
      <c r="U82" s="146">
        <f t="shared" si="19"/>
        <v>893117688</v>
      </c>
      <c r="V82" s="147">
        <f t="shared" si="19"/>
        <v>893154193</v>
      </c>
      <c r="W82" s="149">
        <f t="shared" si="19"/>
        <v>1419642504.0999999</v>
      </c>
      <c r="X82" s="146">
        <f t="shared" si="19"/>
        <v>1762528873</v>
      </c>
      <c r="Y82" s="147">
        <f t="shared" si="19"/>
        <v>1206574939.4000001</v>
      </c>
      <c r="Z82" s="149">
        <f t="shared" si="19"/>
        <v>1159267042</v>
      </c>
      <c r="AA82" s="146">
        <f t="shared" si="19"/>
        <v>900778216</v>
      </c>
      <c r="AB82" s="147">
        <f t="shared" si="19"/>
        <v>0</v>
      </c>
      <c r="AC82" s="149">
        <f t="shared" si="19"/>
        <v>0</v>
      </c>
      <c r="AD82" s="146">
        <f t="shared" si="19"/>
        <v>0</v>
      </c>
      <c r="AE82" s="147">
        <f t="shared" si="19"/>
        <v>0</v>
      </c>
      <c r="AF82" s="149">
        <f t="shared" si="19"/>
        <v>0</v>
      </c>
      <c r="AG82" s="150">
        <f t="shared" si="19"/>
        <v>8235063455.5</v>
      </c>
      <c r="AH82" s="151">
        <f t="shared" si="19"/>
        <v>92988942.807519674</v>
      </c>
      <c r="AM82" s="173"/>
    </row>
    <row r="83" spans="1:49">
      <c r="AW83" s="173"/>
    </row>
    <row r="84" spans="1:49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Quilpue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2020-01-29T14:24:12Z</dcterms:created>
  <dcterms:modified xsi:type="dcterms:W3CDTF">2020-08-20T18:27:16Z</dcterms:modified>
</cp:coreProperties>
</file>