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Nogales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M80"/>
  <c r="AL80"/>
  <c r="AK80"/>
  <c r="AF80"/>
  <c r="AE80"/>
  <c r="AD80"/>
  <c r="AC80"/>
  <c r="AB80"/>
  <c r="AA80"/>
  <c r="Z80"/>
  <c r="Y80"/>
  <c r="X80"/>
  <c r="W80"/>
  <c r="T80"/>
  <c r="S80"/>
  <c r="R80"/>
  <c r="Q80"/>
  <c r="P80"/>
  <c r="O80"/>
  <c r="N80"/>
  <c r="M80"/>
  <c r="L80"/>
  <c r="K80"/>
  <c r="J80"/>
  <c r="I80"/>
  <c r="AW79"/>
  <c r="AG79"/>
  <c r="AH79" s="1"/>
  <c r="H79"/>
  <c r="AW78"/>
  <c r="AG78"/>
  <c r="AX78" s="1"/>
  <c r="H78"/>
  <c r="AW76"/>
  <c r="AG76"/>
  <c r="H76"/>
  <c r="AH76" s="1"/>
  <c r="AW75"/>
  <c r="AG75"/>
  <c r="AX75" s="1"/>
  <c r="H75"/>
  <c r="AH75" s="1"/>
  <c r="AW74"/>
  <c r="AG74"/>
  <c r="H74"/>
  <c r="AX73"/>
  <c r="AW73"/>
  <c r="AG73"/>
  <c r="H73"/>
  <c r="AH73" s="1"/>
  <c r="AW72"/>
  <c r="AG72"/>
  <c r="H72"/>
  <c r="AX71"/>
  <c r="AW71"/>
  <c r="AG71"/>
  <c r="H71"/>
  <c r="AH71" s="1"/>
  <c r="AW70"/>
  <c r="AG70"/>
  <c r="AH70" s="1"/>
  <c r="H70"/>
  <c r="F70"/>
  <c r="E70"/>
  <c r="AW69"/>
  <c r="AH69"/>
  <c r="AG69"/>
  <c r="AX69" s="1"/>
  <c r="H69"/>
  <c r="G69"/>
  <c r="F69"/>
  <c r="E69"/>
  <c r="AW68"/>
  <c r="AH68"/>
  <c r="AG68"/>
  <c r="AX68" s="1"/>
  <c r="H68"/>
  <c r="AW67"/>
  <c r="AG67"/>
  <c r="AH67" s="1"/>
  <c r="H67"/>
  <c r="AO66"/>
  <c r="AW66" s="1"/>
  <c r="AN66"/>
  <c r="AN80" s="1"/>
  <c r="AH66"/>
  <c r="AG66"/>
  <c r="H66"/>
  <c r="D66"/>
  <c r="D80" s="1"/>
  <c r="AX65"/>
  <c r="AW65"/>
  <c r="AG65"/>
  <c r="H65"/>
  <c r="AW64"/>
  <c r="AG64"/>
  <c r="H64"/>
  <c r="AH64" s="1"/>
  <c r="F64"/>
  <c r="E64"/>
  <c r="AW63"/>
  <c r="AX63" s="1"/>
  <c r="AG63"/>
  <c r="H63"/>
  <c r="AH63" s="1"/>
  <c r="AW62"/>
  <c r="AG62"/>
  <c r="H62"/>
  <c r="F62"/>
  <c r="E62"/>
  <c r="AW61"/>
  <c r="AG61"/>
  <c r="AX61" s="1"/>
  <c r="H61"/>
  <c r="AW60"/>
  <c r="AG60"/>
  <c r="H60"/>
  <c r="AH60" s="1"/>
  <c r="AW59"/>
  <c r="AG59"/>
  <c r="AX59" s="1"/>
  <c r="H59"/>
  <c r="AH59" s="1"/>
  <c r="AW58"/>
  <c r="AG58"/>
  <c r="H58"/>
  <c r="AX57"/>
  <c r="AW57"/>
  <c r="AG57"/>
  <c r="H57"/>
  <c r="AH57" s="1"/>
  <c r="F57"/>
  <c r="E57"/>
  <c r="AW56"/>
  <c r="AG56"/>
  <c r="AH56" s="1"/>
  <c r="H56"/>
  <c r="F56"/>
  <c r="E56"/>
  <c r="AX55"/>
  <c r="AW55"/>
  <c r="AG55"/>
  <c r="H55"/>
  <c r="AH55" s="1"/>
  <c r="AW54"/>
  <c r="AG54"/>
  <c r="AH54" s="1"/>
  <c r="H54"/>
  <c r="AX53"/>
  <c r="AW53"/>
  <c r="AG53"/>
  <c r="H53"/>
  <c r="F53"/>
  <c r="E53"/>
  <c r="AW52"/>
  <c r="AG52"/>
  <c r="H52"/>
  <c r="F52"/>
  <c r="E52"/>
  <c r="AW51"/>
  <c r="AH51"/>
  <c r="AG51"/>
  <c r="AX51" s="1"/>
  <c r="H51"/>
  <c r="F51"/>
  <c r="E51"/>
  <c r="AW50"/>
  <c r="AG50"/>
  <c r="AX50" s="1"/>
  <c r="H50"/>
  <c r="AH50" s="1"/>
  <c r="F50"/>
  <c r="E50"/>
  <c r="AW49"/>
  <c r="AG49"/>
  <c r="AX49" s="1"/>
  <c r="H49"/>
  <c r="F49"/>
  <c r="E49"/>
  <c r="AW48"/>
  <c r="AG48"/>
  <c r="AH48" s="1"/>
  <c r="H48"/>
  <c r="F48"/>
  <c r="E48"/>
  <c r="AW47"/>
  <c r="AH47"/>
  <c r="AG47"/>
  <c r="AX47" s="1"/>
  <c r="H47"/>
  <c r="G47"/>
  <c r="F47"/>
  <c r="E47"/>
  <c r="AW46"/>
  <c r="AH46"/>
  <c r="AG46"/>
  <c r="AX46" s="1"/>
  <c r="H46"/>
  <c r="F46"/>
  <c r="E46"/>
  <c r="AW45"/>
  <c r="V45"/>
  <c r="V80" s="1"/>
  <c r="U45"/>
  <c r="U80" s="1"/>
  <c r="U82" s="1"/>
  <c r="H45"/>
  <c r="AW44"/>
  <c r="AG44"/>
  <c r="AX44" s="1"/>
  <c r="H44"/>
  <c r="F44"/>
  <c r="E44"/>
  <c r="AW43"/>
  <c r="AG43"/>
  <c r="AH43" s="1"/>
  <c r="H43"/>
  <c r="AW42"/>
  <c r="AG42"/>
  <c r="AX42" s="1"/>
  <c r="H42"/>
  <c r="F42"/>
  <c r="E42"/>
  <c r="AW41"/>
  <c r="AG41"/>
  <c r="H41"/>
  <c r="AX40"/>
  <c r="AW40"/>
  <c r="AG40"/>
  <c r="H40"/>
  <c r="AH40" s="1"/>
  <c r="AW39"/>
  <c r="AG39"/>
  <c r="H39"/>
  <c r="AW38"/>
  <c r="AH38"/>
  <c r="AG38"/>
  <c r="AX38" s="1"/>
  <c r="H38"/>
  <c r="F38"/>
  <c r="E38"/>
  <c r="AW37"/>
  <c r="AG37"/>
  <c r="H37"/>
  <c r="AH37" s="1"/>
  <c r="F37"/>
  <c r="E37"/>
  <c r="AW36"/>
  <c r="AG36"/>
  <c r="AX36" s="1"/>
  <c r="H36"/>
  <c r="AW35"/>
  <c r="AG35"/>
  <c r="AX35" s="1"/>
  <c r="H35"/>
  <c r="G35"/>
  <c r="F35"/>
  <c r="E35"/>
  <c r="AW34"/>
  <c r="AG34"/>
  <c r="H34"/>
  <c r="AH34" s="1"/>
  <c r="F34"/>
  <c r="E34"/>
  <c r="AW33"/>
  <c r="AG33"/>
  <c r="AX33" s="1"/>
  <c r="H33"/>
  <c r="F33"/>
  <c r="E33"/>
  <c r="AF29"/>
  <c r="AE29"/>
  <c r="AD29"/>
  <c r="AD82" s="1"/>
  <c r="AC29"/>
  <c r="AB29"/>
  <c r="AA29"/>
  <c r="Z29"/>
  <c r="Z82" s="1"/>
  <c r="Y29"/>
  <c r="X29"/>
  <c r="W29"/>
  <c r="V29"/>
  <c r="U29"/>
  <c r="T29"/>
  <c r="S29"/>
  <c r="S82" s="1"/>
  <c r="R29"/>
  <c r="Q29"/>
  <c r="P29"/>
  <c r="O29"/>
  <c r="O82" s="1"/>
  <c r="N29"/>
  <c r="M29"/>
  <c r="L29"/>
  <c r="K29"/>
  <c r="K82" s="1"/>
  <c r="J29"/>
  <c r="I29"/>
  <c r="AG28"/>
  <c r="H28"/>
  <c r="AG27"/>
  <c r="H27"/>
  <c r="AG26"/>
  <c r="AH26" s="1"/>
  <c r="H26"/>
  <c r="AG25"/>
  <c r="H25"/>
  <c r="AH25" s="1"/>
  <c r="D25"/>
  <c r="AG24"/>
  <c r="H24"/>
  <c r="AH24" s="1"/>
  <c r="D24"/>
  <c r="AG23"/>
  <c r="H23"/>
  <c r="AH23" s="1"/>
  <c r="AG22"/>
  <c r="H22"/>
  <c r="AG21"/>
  <c r="H21"/>
  <c r="AH21" s="1"/>
  <c r="D21"/>
  <c r="AG20"/>
  <c r="H20"/>
  <c r="AG19"/>
  <c r="AH19" s="1"/>
  <c r="H19"/>
  <c r="D19"/>
  <c r="AG18"/>
  <c r="H18"/>
  <c r="D18"/>
  <c r="AG17"/>
  <c r="H17"/>
  <c r="D17"/>
  <c r="AG16"/>
  <c r="AH16" s="1"/>
  <c r="H16"/>
  <c r="D16"/>
  <c r="D29" l="1"/>
  <c r="D82" s="1"/>
  <c r="AH18"/>
  <c r="H29"/>
  <c r="AH29" s="1"/>
  <c r="AH27"/>
  <c r="AG29"/>
  <c r="AW80"/>
  <c r="AX37"/>
  <c r="V82"/>
  <c r="AH52"/>
  <c r="AH53"/>
  <c r="AH58"/>
  <c r="AX60"/>
  <c r="AH62"/>
  <c r="AH65"/>
  <c r="AH72"/>
  <c r="AH74"/>
  <c r="AX76"/>
  <c r="X82"/>
  <c r="AB82"/>
  <c r="AF82"/>
  <c r="AH17"/>
  <c r="AH22"/>
  <c r="J82"/>
  <c r="N82"/>
  <c r="R82"/>
  <c r="AX34"/>
  <c r="AH36"/>
  <c r="AH39"/>
  <c r="AH41"/>
  <c r="AH42"/>
  <c r="AG45"/>
  <c r="AX45" s="1"/>
  <c r="AH49"/>
  <c r="AX62"/>
  <c r="AX66"/>
  <c r="AX72"/>
  <c r="L82"/>
  <c r="P82"/>
  <c r="T82"/>
  <c r="Y82"/>
  <c r="AC82"/>
  <c r="AH28"/>
  <c r="W82"/>
  <c r="AA82"/>
  <c r="AE82"/>
  <c r="H80"/>
  <c r="AH35"/>
  <c r="AX39"/>
  <c r="AH44"/>
  <c r="AH61"/>
  <c r="AX64"/>
  <c r="AH78"/>
  <c r="I82"/>
  <c r="M82"/>
  <c r="Q82"/>
  <c r="H82"/>
  <c r="AG80"/>
  <c r="AG82" s="1"/>
  <c r="AX41"/>
  <c r="AX43"/>
  <c r="AX48"/>
  <c r="AX52"/>
  <c r="AX54"/>
  <c r="AX56"/>
  <c r="AX58"/>
  <c r="AX67"/>
  <c r="AX70"/>
  <c r="AX74"/>
  <c r="AX79"/>
  <c r="AH20"/>
  <c r="AH33"/>
  <c r="AO80"/>
  <c r="AH80" l="1"/>
  <c r="AH82" s="1"/>
  <c r="AX80"/>
  <c r="AH45"/>
</calcChain>
</file>

<file path=xl/sharedStrings.xml><?xml version="1.0" encoding="utf-8"?>
<sst xmlns="http://schemas.openxmlformats.org/spreadsheetml/2006/main" count="172" uniqueCount="101">
  <si>
    <t>MINISTERIO DE SALUD</t>
  </si>
  <si>
    <t>SERVICIO DE SALUD</t>
  </si>
  <si>
    <t>VIÑA DEL MAR - QUILLOTA</t>
  </si>
  <si>
    <t>FICHA COMUNAL  APS MUNICIPAL 2020</t>
  </si>
  <si>
    <t>COMUNA: Nogales</t>
  </si>
  <si>
    <t>RUT: 69060600-3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</si>
  <si>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</si>
  <si>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</si>
  <si>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</si>
  <si>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</si>
  <si>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</si>
  <si>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</si>
  <si>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</si>
  <si>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</si>
  <si>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</si>
  <si>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</si>
  <si>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</si>
  <si>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</si>
  <si>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</si>
  <si>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</si>
  <si>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</si>
  <si>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</si>
  <si>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</si>
  <si>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</si>
  <si>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</si>
  <si>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</si>
  <si>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</si>
  <si>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</si>
  <si>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</si>
  <si>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</si>
  <si>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</si>
  <si>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</si>
  <si>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</si>
  <si>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</si>
  <si>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</si>
  <si>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</si>
  <si>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</si>
  <si>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</si>
  <si>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</si>
  <si>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</si>
  <si>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</si>
  <si>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</si>
  <si>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</si>
  <si>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</si>
  <si>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</si>
  <si>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</si>
  <si>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</si>
  <si>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</si>
  <si>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</si>
  <si>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</si>
  <si>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</si>
  <si>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</si>
  <si>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</si>
  <si>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</si>
  <si>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</si>
  <si>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</si>
  <si>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</si>
  <si>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</si>
  <si>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</si>
  <si>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</si>
  <si>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</si>
  <si>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</si>
  <si>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</si>
  <si>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</si>
  <si>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</si>
  <si>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</si>
  <si>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</si>
  <si>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</si>
  <si>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</si>
  <si>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</si>
  <si>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</si>
  <si>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</si>
  <si>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</si>
  <si>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</si>
  <si>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</si>
  <si>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</si>
  <si>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</si>
  <si>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</si>
  <si>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</si>
  <si>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</si>
  <si>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1849- ADD 2182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</si>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</sst>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&quot;$&quot;\ 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41" fontId="8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7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8" fillId="0" borderId="14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2" fillId="0" borderId="11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8" fillId="0" borderId="18" xfId="3" applyFont="1" applyBorder="1" applyAlignment="1">
      <alignment vertical="center"/>
    </xf>
    <xf numFmtId="41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166" fontId="10" fillId="12" borderId="18" xfId="0" applyNumberFormat="1" applyFont="1" applyFill="1" applyBorder="1"/>
    <xf numFmtId="9" fontId="11" fillId="12" borderId="0" xfId="2" applyFont="1" applyFill="1" applyAlignment="1">
      <alignment horizontal="center"/>
    </xf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2" fillId="0" borderId="12" xfId="3" applyFont="1" applyBorder="1"/>
    <xf numFmtId="41" fontId="2" fillId="0" borderId="13" xfId="3" applyFont="1" applyBorder="1"/>
    <xf numFmtId="41" fontId="7" fillId="0" borderId="17" xfId="3" applyFont="1" applyBorder="1"/>
    <xf numFmtId="41" fontId="2" fillId="0" borderId="17" xfId="3" applyFont="1" applyBorder="1"/>
    <xf numFmtId="41" fontId="2" fillId="0" borderId="21" xfId="3" applyFont="1" applyBorder="1"/>
    <xf numFmtId="41" fontId="8" fillId="0" borderId="26" xfId="3" applyFont="1" applyBorder="1"/>
    <xf numFmtId="41" fontId="2" fillId="0" borderId="33" xfId="3" applyFont="1" applyBorder="1"/>
    <xf numFmtId="41" fontId="8" fillId="0" borderId="27" xfId="3" applyFont="1" applyBorder="1"/>
    <xf numFmtId="41" fontId="2" fillId="0" borderId="10" xfId="3" applyFont="1" applyBorder="1"/>
    <xf numFmtId="41" fontId="2" fillId="0" borderId="34" xfId="3" applyFont="1" applyBorder="1"/>
    <xf numFmtId="41" fontId="2" fillId="0" borderId="27" xfId="3" applyFont="1" applyBorder="1"/>
    <xf numFmtId="41" fontId="2" fillId="0" borderId="27" xfId="3" applyFont="1" applyBorder="1" applyAlignment="1">
      <alignment vertical="center"/>
    </xf>
    <xf numFmtId="41" fontId="2" fillId="0" borderId="34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2" fillId="0" borderId="29" xfId="3" applyFont="1" applyBorder="1"/>
    <xf numFmtId="41" fontId="2" fillId="0" borderId="35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41" fontId="7" fillId="6" borderId="8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9" fontId="2" fillId="0" borderId="12" xfId="2" applyFont="1" applyBorder="1" applyAlignment="1">
      <alignment horizontal="center"/>
    </xf>
    <xf numFmtId="41" fontId="7" fillId="0" borderId="20" xfId="3" applyFont="1" applyBorder="1"/>
    <xf numFmtId="41" fontId="2" fillId="0" borderId="16" xfId="3" applyFont="1" applyBorder="1"/>
    <xf numFmtId="9" fontId="2" fillId="0" borderId="19" xfId="2" applyFont="1" applyBorder="1" applyAlignment="1">
      <alignment horizontal="center"/>
    </xf>
    <xf numFmtId="41" fontId="7" fillId="0" borderId="28" xfId="3" applyFont="1" applyBorder="1"/>
    <xf numFmtId="41" fontId="2" fillId="0" borderId="20" xfId="3" applyFont="1" applyBorder="1"/>
    <xf numFmtId="9" fontId="7" fillId="5" borderId="7" xfId="2" applyFont="1" applyFill="1" applyBorder="1" applyAlignment="1">
      <alignment horizontal="center"/>
    </xf>
    <xf numFmtId="41" fontId="7" fillId="6" borderId="8" xfId="3" applyFont="1" applyFill="1" applyBorder="1"/>
    <xf numFmtId="41" fontId="7" fillId="6" borderId="36" xfId="3" applyFont="1" applyFill="1" applyBorder="1"/>
    <xf numFmtId="41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41" fontId="7" fillId="6" borderId="32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38" xfId="3" applyFont="1" applyBorder="1"/>
    <xf numFmtId="41" fontId="2" fillId="0" borderId="26" xfId="3" applyFont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41" fontId="2" fillId="0" borderId="25" xfId="3" applyFont="1" applyBorder="1"/>
    <xf numFmtId="165" fontId="2" fillId="0" borderId="19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41" fontId="2" fillId="6" borderId="37" xfId="3" applyFont="1" applyFill="1" applyBorder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4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41" fontId="4" fillId="0" borderId="0" xfId="3" applyFont="1" applyAlignment="1">
      <alignment horizontal="center" vertical="center"/>
    </xf>
    <xf numFmtId="166" fontId="8" fillId="0" borderId="18" xfId="0" applyNumberFormat="1" applyFont="1" applyBorder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8" xfId="1" applyNumberFormat="1" applyFont="1" applyFill="1" applyBorder="1"/>
    <xf numFmtId="41" fontId="7" fillId="0" borderId="19" xfId="3" applyFont="1" applyBorder="1"/>
    <xf numFmtId="41" fontId="2" fillId="14" borderId="5" xfId="3" applyFont="1" applyFill="1" applyBorder="1"/>
    <xf numFmtId="41" fontId="2" fillId="14" borderId="24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8" xfId="3" applyNumberFormat="1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7" fillId="0" borderId="42" xfId="0" applyFont="1" applyBorder="1"/>
    <xf numFmtId="41" fontId="7" fillId="0" borderId="42" xfId="0" applyNumberFormat="1" applyFont="1" applyBorder="1"/>
    <xf numFmtId="41" fontId="2" fillId="0" borderId="0" xfId="0" applyNumberFormat="1" applyFont="1"/>
    <xf numFmtId="165" fontId="2" fillId="0" borderId="43" xfId="1" applyNumberFormat="1" applyFont="1" applyBorder="1" applyAlignment="1">
      <alignment horizontal="center"/>
    </xf>
    <xf numFmtId="165" fontId="2" fillId="0" borderId="44" xfId="1" applyNumberFormat="1" applyFont="1" applyBorder="1" applyAlignment="1">
      <alignment horizontal="center"/>
    </xf>
    <xf numFmtId="167" fontId="13" fillId="0" borderId="0" xfId="0" applyNumberFormat="1" applyFont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41" fontId="4" fillId="0" borderId="0" xfId="3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7" xfId="3" applyFont="1" applyFill="1" applyBorder="1" applyAlignment="1">
      <alignment horizontal="center" vertical="center" wrapText="1"/>
    </xf>
    <xf numFmtId="41" fontId="6" fillId="3" borderId="30" xfId="3" applyFont="1" applyFill="1" applyBorder="1" applyAlignment="1">
      <alignment horizontal="center" vertical="center" wrapText="1"/>
    </xf>
    <xf numFmtId="41" fontId="6" fillId="3" borderId="31" xfId="3" applyFont="1" applyFill="1" applyBorder="1" applyAlignment="1">
      <alignment horizontal="center" vertical="center" wrapText="1"/>
    </xf>
    <xf numFmtId="41" fontId="6" fillId="4" borderId="1" xfId="3" applyFont="1" applyFill="1" applyBorder="1" applyAlignment="1">
      <alignment horizontal="center" vertical="center"/>
    </xf>
    <xf numFmtId="41" fontId="6" fillId="4" borderId="2" xfId="3" applyFont="1" applyFill="1" applyBorder="1" applyAlignment="1">
      <alignment horizontal="center" vertical="center"/>
    </xf>
    <xf numFmtId="41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41" fontId="6" fillId="3" borderId="24" xfId="3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B39D7A44-776B-4512-8DFF-4899197C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topLeftCell="A13" zoomScale="90" zoomScaleNormal="90" workbookViewId="0">
      <selection activeCell="D30" sqref="D30"/>
    </sheetView>
  </sheetViews>
  <sheetFormatPr baseColWidth="10" defaultRowHeight="14.25"/>
  <cols>
    <col min="1" max="1" width="4.85546875" style="1" customWidth="1"/>
    <col min="2" max="2" width="38.85546875" style="1" bestFit="1" customWidth="1"/>
    <col min="3" max="3" width="16.5703125" style="1" customWidth="1"/>
    <col min="4" max="4" width="19.28515625" style="2" customWidth="1"/>
    <col min="5" max="5" width="13.28515625" style="3" customWidth="1"/>
    <col min="6" max="6" width="13.140625" style="3" customWidth="1"/>
    <col min="7" max="7" width="13.7109375" style="3" customWidth="1"/>
    <col min="8" max="9" width="16.7109375" style="40" customWidth="1"/>
    <col min="10" max="10" width="13.5703125" style="40" customWidth="1"/>
    <col min="11" max="11" width="13.7109375" style="40" customWidth="1"/>
    <col min="12" max="12" width="17.28515625" style="40" customWidth="1"/>
    <col min="13" max="13" width="15.7109375" style="40" customWidth="1"/>
    <col min="14" max="14" width="13.85546875" style="40" customWidth="1"/>
    <col min="15" max="15" width="11.42578125" style="40" customWidth="1"/>
    <col min="16" max="16" width="11.42578125" style="40" hidden="1" customWidth="1"/>
    <col min="17" max="17" width="13.7109375" style="40" hidden="1" customWidth="1"/>
    <col min="18" max="18" width="11.42578125" style="40" hidden="1" customWidth="1"/>
    <col min="19" max="19" width="14.28515625" style="40" hidden="1" customWidth="1"/>
    <col min="20" max="20" width="0.140625" style="40" hidden="1" customWidth="1"/>
    <col min="21" max="21" width="13.7109375" style="40" customWidth="1"/>
    <col min="22" max="22" width="13.5703125" style="40" customWidth="1"/>
    <col min="23" max="23" width="14" style="40" customWidth="1"/>
    <col min="24" max="24" width="14.42578125" style="40" customWidth="1"/>
    <col min="25" max="25" width="14.7109375" style="40" customWidth="1"/>
    <col min="26" max="26" width="14.140625" style="40" bestFit="1" customWidth="1"/>
    <col min="27" max="27" width="13.5703125" style="40" bestFit="1" customWidth="1"/>
    <col min="28" max="28" width="11.42578125" style="40" hidden="1" customWidth="1"/>
    <col min="29" max="29" width="13.5703125" style="40" hidden="1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17" style="40" customWidth="1"/>
    <col min="34" max="34" width="15.140625" style="1" customWidth="1"/>
    <col min="35" max="36" width="11.42578125" style="1" customWidth="1"/>
    <col min="37" max="38" width="11.42578125" style="1"/>
    <col min="39" max="39" width="14.28515625" style="1" bestFit="1" customWidth="1"/>
    <col min="40" max="40" width="11.42578125" style="1"/>
    <col min="41" max="41" width="14" style="1" bestFit="1" customWidth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41" ht="60.75" customHeight="1"/>
    <row r="3" spans="1:41">
      <c r="B3" s="41" t="s">
        <v>0</v>
      </c>
    </row>
    <row r="4" spans="1:41">
      <c r="B4" s="41" t="s">
        <v>1</v>
      </c>
    </row>
    <row r="5" spans="1:41" ht="14.25" customHeight="1">
      <c r="B5" s="41" t="s">
        <v>2</v>
      </c>
      <c r="H5" s="163" t="s">
        <v>3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</row>
    <row r="6" spans="1:41" ht="14.25" customHeight="1"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</row>
    <row r="7" spans="1:41" ht="22.5" customHeight="1"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</row>
    <row r="8" spans="1:41" ht="14.25" customHeight="1"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</row>
    <row r="10" spans="1:41">
      <c r="B10" s="4" t="s">
        <v>4</v>
      </c>
    </row>
    <row r="11" spans="1:41">
      <c r="B11" s="4" t="s">
        <v>5</v>
      </c>
    </row>
    <row r="12" spans="1:41">
      <c r="B12" s="4" t="s">
        <v>40</v>
      </c>
    </row>
    <row r="13" spans="1:41" ht="15" thickBot="1"/>
    <row r="14" spans="1:41" ht="42" customHeight="1" thickBot="1">
      <c r="A14" s="19"/>
      <c r="B14" s="164" t="s">
        <v>6</v>
      </c>
      <c r="C14" s="164"/>
      <c r="D14" s="165"/>
      <c r="E14" s="166" t="s">
        <v>7</v>
      </c>
      <c r="F14" s="167"/>
      <c r="G14" s="168"/>
      <c r="H14" s="169" t="s">
        <v>8</v>
      </c>
      <c r="I14" s="170"/>
      <c r="J14" s="170"/>
      <c r="K14" s="170"/>
      <c r="L14" s="170"/>
      <c r="M14" s="170"/>
      <c r="N14" s="171"/>
      <c r="O14" s="172"/>
      <c r="P14" s="172"/>
      <c r="Q14" s="172"/>
      <c r="R14" s="172"/>
      <c r="S14" s="172"/>
      <c r="T14" s="173"/>
      <c r="U14" s="174" t="s">
        <v>9</v>
      </c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6"/>
    </row>
    <row r="15" spans="1:41" ht="57.7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100">
        <v>3</v>
      </c>
      <c r="H15" s="101" t="s">
        <v>14</v>
      </c>
      <c r="I15" s="102" t="s">
        <v>15</v>
      </c>
      <c r="J15" s="77" t="s">
        <v>16</v>
      </c>
      <c r="K15" s="77" t="s">
        <v>17</v>
      </c>
      <c r="L15" s="127" t="s">
        <v>18</v>
      </c>
      <c r="M15" s="77" t="s">
        <v>19</v>
      </c>
      <c r="N15" s="77" t="s">
        <v>20</v>
      </c>
      <c r="O15" s="77" t="s">
        <v>21</v>
      </c>
      <c r="P15" s="77" t="s">
        <v>22</v>
      </c>
      <c r="Q15" s="77" t="s">
        <v>23</v>
      </c>
      <c r="R15" s="77" t="s">
        <v>24</v>
      </c>
      <c r="S15" s="77" t="s">
        <v>25</v>
      </c>
      <c r="T15" s="78" t="s">
        <v>26</v>
      </c>
      <c r="U15" s="79" t="s">
        <v>15</v>
      </c>
      <c r="V15" s="42" t="s">
        <v>16</v>
      </c>
      <c r="W15" s="42" t="s">
        <v>17</v>
      </c>
      <c r="X15" s="42" t="s">
        <v>18</v>
      </c>
      <c r="Y15" s="42" t="s">
        <v>19</v>
      </c>
      <c r="Z15" s="42" t="s">
        <v>20</v>
      </c>
      <c r="AA15" s="42" t="s">
        <v>21</v>
      </c>
      <c r="AB15" s="42" t="s">
        <v>22</v>
      </c>
      <c r="AC15" s="42" t="s">
        <v>23</v>
      </c>
      <c r="AD15" s="42" t="s">
        <v>24</v>
      </c>
      <c r="AE15" s="42" t="s">
        <v>25</v>
      </c>
      <c r="AF15" s="43" t="s">
        <v>26</v>
      </c>
      <c r="AG15" s="103" t="s">
        <v>27</v>
      </c>
      <c r="AH15" s="23" t="s">
        <v>28</v>
      </c>
    </row>
    <row r="16" spans="1:41">
      <c r="A16" s="5">
        <v>1</v>
      </c>
      <c r="B16" s="6" t="s">
        <v>29</v>
      </c>
      <c r="C16" s="44" t="s">
        <v>30</v>
      </c>
      <c r="D16" s="7">
        <f>172762755*12</f>
        <v>2073153060</v>
      </c>
      <c r="E16" s="8"/>
      <c r="F16" s="9"/>
      <c r="G16" s="104"/>
      <c r="H16" s="105">
        <f>SUM(I16:T16)</f>
        <v>1209339285</v>
      </c>
      <c r="I16" s="86">
        <v>172762755</v>
      </c>
      <c r="J16" s="45">
        <v>172762755</v>
      </c>
      <c r="K16" s="45">
        <v>172762755</v>
      </c>
      <c r="L16" s="45">
        <v>172762755</v>
      </c>
      <c r="M16" s="60">
        <v>172762755</v>
      </c>
      <c r="N16" s="45">
        <v>172762755</v>
      </c>
      <c r="O16" s="60">
        <v>172762755</v>
      </c>
      <c r="P16" s="60"/>
      <c r="Q16" s="60"/>
      <c r="R16" s="60"/>
      <c r="S16" s="60"/>
      <c r="T16" s="80"/>
      <c r="U16" s="81">
        <v>172762755</v>
      </c>
      <c r="V16" s="45">
        <v>172762755</v>
      </c>
      <c r="W16" s="45">
        <v>172762755</v>
      </c>
      <c r="X16" s="45">
        <v>172762755</v>
      </c>
      <c r="Y16" s="46">
        <v>172762755</v>
      </c>
      <c r="Z16" s="45">
        <v>172762755</v>
      </c>
      <c r="AA16" s="46">
        <v>172762755</v>
      </c>
      <c r="AB16" s="46"/>
      <c r="AC16" s="46"/>
      <c r="AD16" s="46"/>
      <c r="AE16" s="46"/>
      <c r="AF16" s="47"/>
      <c r="AG16" s="106">
        <f>SUM(U16:AF16)</f>
        <v>1209339285</v>
      </c>
      <c r="AH16" s="24">
        <f t="shared" ref="AH16:AH29" si="0">+H16-AG16</f>
        <v>0</v>
      </c>
      <c r="AL16" s="154"/>
      <c r="AM16" s="155"/>
      <c r="AN16" s="154"/>
      <c r="AO16" s="155"/>
    </row>
    <row r="17" spans="1:50">
      <c r="A17" s="10">
        <v>2</v>
      </c>
      <c r="B17" s="11" t="s">
        <v>31</v>
      </c>
      <c r="C17" s="48" t="s">
        <v>30</v>
      </c>
      <c r="D17" s="12">
        <f>9519511*12</f>
        <v>114234132</v>
      </c>
      <c r="E17" s="13"/>
      <c r="F17" s="14"/>
      <c r="G17" s="107"/>
      <c r="H17" s="108">
        <f>SUM(I17:T17)</f>
        <v>66636577</v>
      </c>
      <c r="I17" s="89">
        <v>9519511</v>
      </c>
      <c r="J17" s="45">
        <v>9519511</v>
      </c>
      <c r="K17" s="45">
        <v>9519511</v>
      </c>
      <c r="L17" s="45">
        <v>9519511</v>
      </c>
      <c r="M17" s="49">
        <v>9519511</v>
      </c>
      <c r="N17" s="45">
        <v>9519511</v>
      </c>
      <c r="O17" s="49">
        <v>9519511</v>
      </c>
      <c r="P17" s="49"/>
      <c r="Q17" s="49"/>
      <c r="R17" s="49"/>
      <c r="S17" s="49"/>
      <c r="T17" s="50"/>
      <c r="U17" s="83">
        <v>9519511</v>
      </c>
      <c r="V17" s="45">
        <v>9519511</v>
      </c>
      <c r="W17" s="45">
        <v>9519511</v>
      </c>
      <c r="X17" s="45">
        <v>9519511</v>
      </c>
      <c r="Y17" s="49">
        <v>9519511</v>
      </c>
      <c r="Z17" s="45">
        <v>9519511</v>
      </c>
      <c r="AA17" s="49">
        <v>9519511</v>
      </c>
      <c r="AB17" s="49"/>
      <c r="AC17" s="49"/>
      <c r="AD17" s="49"/>
      <c r="AE17" s="49"/>
      <c r="AF17" s="50"/>
      <c r="AG17" s="109">
        <f t="shared" ref="AG17:AG28" si="1">SUM(U17:AF17)</f>
        <v>66636577</v>
      </c>
      <c r="AH17" s="25">
        <f t="shared" si="0"/>
        <v>0</v>
      </c>
      <c r="AM17" s="156"/>
      <c r="AO17" s="156"/>
    </row>
    <row r="18" spans="1:50">
      <c r="A18" s="10">
        <v>3</v>
      </c>
      <c r="B18" s="11" t="s">
        <v>32</v>
      </c>
      <c r="C18" s="48" t="s">
        <v>30</v>
      </c>
      <c r="D18" s="12">
        <f>-406855*12</f>
        <v>-4882260</v>
      </c>
      <c r="E18" s="13"/>
      <c r="F18" s="14"/>
      <c r="G18" s="107"/>
      <c r="H18" s="108">
        <f t="shared" ref="H18:H28" si="2">SUM(I18:T18)</f>
        <v>-2556046</v>
      </c>
      <c r="I18" s="89">
        <v>-406855</v>
      </c>
      <c r="J18" s="45">
        <v>-406855</v>
      </c>
      <c r="K18" s="45">
        <v>-406855</v>
      </c>
      <c r="L18" s="45">
        <v>-406855</v>
      </c>
      <c r="M18" s="49">
        <v>-309542</v>
      </c>
      <c r="N18" s="45">
        <v>-309542</v>
      </c>
      <c r="O18" s="49">
        <v>-309542</v>
      </c>
      <c r="P18" s="49"/>
      <c r="Q18" s="49"/>
      <c r="R18" s="49"/>
      <c r="S18" s="49"/>
      <c r="T18" s="50"/>
      <c r="U18" s="83">
        <v>-406855</v>
      </c>
      <c r="V18" s="45">
        <v>-406855</v>
      </c>
      <c r="W18" s="45">
        <v>-406855</v>
      </c>
      <c r="X18" s="45">
        <v>-406855</v>
      </c>
      <c r="Y18" s="49">
        <v>-309542</v>
      </c>
      <c r="Z18" s="45">
        <v>-309542</v>
      </c>
      <c r="AA18" s="49">
        <v>-309542</v>
      </c>
      <c r="AB18" s="49"/>
      <c r="AC18" s="49"/>
      <c r="AD18" s="49"/>
      <c r="AE18" s="49"/>
      <c r="AF18" s="50"/>
      <c r="AG18" s="109">
        <f t="shared" si="1"/>
        <v>-2556046</v>
      </c>
      <c r="AH18" s="25">
        <f t="shared" si="0"/>
        <v>0</v>
      </c>
      <c r="AM18" s="156"/>
      <c r="AO18" s="156"/>
    </row>
    <row r="19" spans="1:50">
      <c r="A19" s="10">
        <v>4</v>
      </c>
      <c r="B19" s="11" t="s">
        <v>33</v>
      </c>
      <c r="C19" s="48" t="s">
        <v>30</v>
      </c>
      <c r="D19" s="12">
        <f>-844267*12</f>
        <v>-10131204</v>
      </c>
      <c r="E19" s="13"/>
      <c r="F19" s="14"/>
      <c r="G19" s="107"/>
      <c r="H19" s="108">
        <f t="shared" si="2"/>
        <v>-5909869</v>
      </c>
      <c r="I19" s="89">
        <v>-844267</v>
      </c>
      <c r="J19" s="45">
        <v>-844267</v>
      </c>
      <c r="K19" s="45">
        <v>-844267</v>
      </c>
      <c r="L19" s="45">
        <v>-844267</v>
      </c>
      <c r="M19" s="49">
        <v>-844267</v>
      </c>
      <c r="N19" s="45">
        <v>-844267</v>
      </c>
      <c r="O19" s="49">
        <v>-844267</v>
      </c>
      <c r="P19" s="49"/>
      <c r="Q19" s="49"/>
      <c r="R19" s="49"/>
      <c r="S19" s="49"/>
      <c r="T19" s="50"/>
      <c r="U19" s="83">
        <v>-844267</v>
      </c>
      <c r="V19" s="45">
        <v>-844267</v>
      </c>
      <c r="W19" s="45">
        <v>-844267</v>
      </c>
      <c r="X19" s="45">
        <v>-844267</v>
      </c>
      <c r="Y19" s="49">
        <v>-844267</v>
      </c>
      <c r="Z19" s="45">
        <v>-844267</v>
      </c>
      <c r="AA19" s="49">
        <v>-844267</v>
      </c>
      <c r="AB19" s="49"/>
      <c r="AC19" s="49"/>
      <c r="AD19" s="49"/>
      <c r="AE19" s="49"/>
      <c r="AF19" s="50"/>
      <c r="AG19" s="109">
        <f t="shared" si="1"/>
        <v>-5909869</v>
      </c>
      <c r="AH19" s="25">
        <f t="shared" si="0"/>
        <v>0</v>
      </c>
      <c r="AM19" s="156"/>
      <c r="AO19" s="156"/>
    </row>
    <row r="20" spans="1:50" ht="42.75" hidden="1">
      <c r="A20" s="10">
        <v>5</v>
      </c>
      <c r="B20" s="15" t="s">
        <v>34</v>
      </c>
      <c r="C20" s="48" t="s">
        <v>30</v>
      </c>
      <c r="D20" s="12"/>
      <c r="E20" s="13"/>
      <c r="F20" s="14"/>
      <c r="G20" s="107"/>
      <c r="H20" s="108">
        <f t="shared" si="2"/>
        <v>0</v>
      </c>
      <c r="I20" s="89"/>
      <c r="J20" s="45"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50"/>
      <c r="U20" s="83"/>
      <c r="V20" s="45">
        <v>0</v>
      </c>
      <c r="W20" s="49"/>
      <c r="X20" s="49"/>
      <c r="Y20" s="49"/>
      <c r="Z20" s="49"/>
      <c r="AA20" s="49"/>
      <c r="AB20" s="49"/>
      <c r="AC20" s="49"/>
      <c r="AD20" s="49"/>
      <c r="AE20" s="49"/>
      <c r="AF20" s="50"/>
      <c r="AG20" s="109">
        <f t="shared" si="1"/>
        <v>0</v>
      </c>
      <c r="AH20" s="25">
        <f t="shared" si="0"/>
        <v>0</v>
      </c>
    </row>
    <row r="21" spans="1:50">
      <c r="A21" s="10">
        <v>6</v>
      </c>
      <c r="B21" s="11" t="s">
        <v>35</v>
      </c>
      <c r="C21" s="48" t="s">
        <v>30</v>
      </c>
      <c r="D21" s="12">
        <f>580851*12</f>
        <v>6970212</v>
      </c>
      <c r="E21" s="13"/>
      <c r="F21" s="14"/>
      <c r="G21" s="107"/>
      <c r="H21" s="108">
        <f t="shared" si="2"/>
        <v>4179817.67</v>
      </c>
      <c r="I21" s="89">
        <v>580851</v>
      </c>
      <c r="J21" s="45">
        <v>613382</v>
      </c>
      <c r="K21" s="45">
        <v>597116.67000000004</v>
      </c>
      <c r="L21" s="45">
        <v>597117</v>
      </c>
      <c r="M21" s="49">
        <v>597117</v>
      </c>
      <c r="N21" s="45">
        <v>597117</v>
      </c>
      <c r="O21" s="49">
        <v>597117</v>
      </c>
      <c r="P21" s="49"/>
      <c r="Q21" s="49"/>
      <c r="R21" s="49"/>
      <c r="S21" s="49"/>
      <c r="T21" s="50"/>
      <c r="U21" s="83">
        <v>580851</v>
      </c>
      <c r="V21" s="45">
        <v>613382</v>
      </c>
      <c r="W21" s="45">
        <v>597117</v>
      </c>
      <c r="X21" s="45">
        <v>597117</v>
      </c>
      <c r="Y21" s="49">
        <v>597117</v>
      </c>
      <c r="Z21" s="138">
        <v>597117</v>
      </c>
      <c r="AA21" s="49">
        <v>597117</v>
      </c>
      <c r="AB21" s="49"/>
      <c r="AC21" s="49"/>
      <c r="AD21" s="49"/>
      <c r="AE21" s="49"/>
      <c r="AF21" s="50"/>
      <c r="AG21" s="109">
        <f t="shared" si="1"/>
        <v>4179818</v>
      </c>
      <c r="AH21" s="25">
        <f t="shared" si="0"/>
        <v>-0.33000000007450581</v>
      </c>
      <c r="AL21" s="154"/>
      <c r="AM21" s="155"/>
    </row>
    <row r="22" spans="1:50">
      <c r="A22" s="10"/>
      <c r="B22" s="11" t="s">
        <v>78</v>
      </c>
      <c r="C22" s="48" t="s">
        <v>30</v>
      </c>
      <c r="D22" s="12"/>
      <c r="E22" s="13"/>
      <c r="F22" s="14"/>
      <c r="G22" s="107"/>
      <c r="H22" s="108">
        <f t="shared" si="2"/>
        <v>52418515</v>
      </c>
      <c r="I22" s="89"/>
      <c r="J22" s="45"/>
      <c r="K22" s="45"/>
      <c r="L22" s="45">
        <v>26717112</v>
      </c>
      <c r="M22" s="49"/>
      <c r="N22" s="45">
        <v>25701403</v>
      </c>
      <c r="O22" s="49"/>
      <c r="P22" s="49"/>
      <c r="Q22" s="49"/>
      <c r="R22" s="49"/>
      <c r="S22" s="49"/>
      <c r="T22" s="50"/>
      <c r="U22" s="83"/>
      <c r="V22" s="45"/>
      <c r="W22" s="45"/>
      <c r="X22" s="45">
        <v>26717112</v>
      </c>
      <c r="Y22" s="49"/>
      <c r="Z22" s="138">
        <v>25701403</v>
      </c>
      <c r="AA22" s="49"/>
      <c r="AB22" s="49"/>
      <c r="AC22" s="49"/>
      <c r="AD22" s="49"/>
      <c r="AE22" s="49"/>
      <c r="AF22" s="50"/>
      <c r="AG22" s="109">
        <f t="shared" si="1"/>
        <v>52418515</v>
      </c>
      <c r="AH22" s="25">
        <f t="shared" si="0"/>
        <v>0</v>
      </c>
      <c r="AM22" s="156"/>
    </row>
    <row r="23" spans="1:50">
      <c r="A23" s="10"/>
      <c r="B23" s="11" t="s">
        <v>79</v>
      </c>
      <c r="C23" s="48" t="s">
        <v>30</v>
      </c>
      <c r="D23" s="12"/>
      <c r="E23" s="13"/>
      <c r="F23" s="14"/>
      <c r="G23" s="107"/>
      <c r="H23" s="108">
        <f t="shared" si="2"/>
        <v>60561183</v>
      </c>
      <c r="I23" s="89"/>
      <c r="J23" s="45"/>
      <c r="K23" s="45"/>
      <c r="L23" s="45">
        <v>30867336</v>
      </c>
      <c r="M23" s="49"/>
      <c r="N23" s="45">
        <v>29693847</v>
      </c>
      <c r="O23" s="49"/>
      <c r="P23" s="49"/>
      <c r="Q23" s="49"/>
      <c r="R23" s="49"/>
      <c r="S23" s="49"/>
      <c r="T23" s="50"/>
      <c r="U23" s="83"/>
      <c r="V23" s="45"/>
      <c r="W23" s="45"/>
      <c r="X23" s="45">
        <v>30867336</v>
      </c>
      <c r="Y23" s="49"/>
      <c r="Z23" s="138">
        <v>29693847</v>
      </c>
      <c r="AA23" s="49"/>
      <c r="AB23" s="49"/>
      <c r="AC23" s="49"/>
      <c r="AD23" s="49"/>
      <c r="AE23" s="49"/>
      <c r="AF23" s="50"/>
      <c r="AG23" s="109">
        <f t="shared" si="1"/>
        <v>60561183</v>
      </c>
      <c r="AH23" s="25">
        <f t="shared" si="0"/>
        <v>0</v>
      </c>
      <c r="AM23" s="156"/>
      <c r="AO23" s="156"/>
    </row>
    <row r="24" spans="1:50">
      <c r="A24" s="10">
        <v>7</v>
      </c>
      <c r="B24" s="11" t="s">
        <v>36</v>
      </c>
      <c r="C24" s="48" t="s">
        <v>30</v>
      </c>
      <c r="D24" s="12">
        <f>387555*12</f>
        <v>4650660</v>
      </c>
      <c r="E24" s="13"/>
      <c r="F24" s="14"/>
      <c r="G24" s="107"/>
      <c r="H24" s="108">
        <f t="shared" si="2"/>
        <v>2712885</v>
      </c>
      <c r="I24" s="89">
        <v>387555</v>
      </c>
      <c r="J24" s="45">
        <v>387555</v>
      </c>
      <c r="K24" s="45">
        <v>387555</v>
      </c>
      <c r="L24" s="45">
        <v>387555</v>
      </c>
      <c r="M24" s="49">
        <v>387555</v>
      </c>
      <c r="N24" s="45">
        <v>387555</v>
      </c>
      <c r="O24" s="49">
        <v>387555</v>
      </c>
      <c r="P24" s="49"/>
      <c r="Q24" s="49"/>
      <c r="R24" s="49"/>
      <c r="S24" s="49"/>
      <c r="T24" s="50"/>
      <c r="U24" s="83">
        <v>387555</v>
      </c>
      <c r="V24" s="45">
        <v>387555</v>
      </c>
      <c r="W24" s="45">
        <v>387555</v>
      </c>
      <c r="X24" s="45">
        <v>387555</v>
      </c>
      <c r="Y24" s="49">
        <v>387555</v>
      </c>
      <c r="Z24" s="138">
        <v>387555</v>
      </c>
      <c r="AA24" s="49">
        <v>387555</v>
      </c>
      <c r="AB24" s="49"/>
      <c r="AC24" s="49"/>
      <c r="AD24" s="49"/>
      <c r="AE24" s="49"/>
      <c r="AF24" s="50"/>
      <c r="AG24" s="109">
        <f t="shared" si="1"/>
        <v>2712885</v>
      </c>
      <c r="AH24" s="25">
        <f t="shared" si="0"/>
        <v>0</v>
      </c>
      <c r="AM24" s="156"/>
    </row>
    <row r="25" spans="1:50">
      <c r="A25" s="10">
        <v>8</v>
      </c>
      <c r="B25" s="11" t="s">
        <v>37</v>
      </c>
      <c r="C25" s="48" t="s">
        <v>30</v>
      </c>
      <c r="D25" s="12">
        <f>123684*12</f>
        <v>1484208</v>
      </c>
      <c r="E25" s="13"/>
      <c r="F25" s="14"/>
      <c r="G25" s="107"/>
      <c r="H25" s="108">
        <f t="shared" si="2"/>
        <v>865788.48306</v>
      </c>
      <c r="I25" s="89">
        <v>123684</v>
      </c>
      <c r="J25" s="45">
        <v>123684</v>
      </c>
      <c r="K25" s="45">
        <v>123684.48306</v>
      </c>
      <c r="L25" s="45">
        <v>123684</v>
      </c>
      <c r="M25" s="49">
        <v>123684</v>
      </c>
      <c r="N25" s="45">
        <v>123684</v>
      </c>
      <c r="O25" s="49">
        <v>123684</v>
      </c>
      <c r="P25" s="49"/>
      <c r="Q25" s="49"/>
      <c r="R25" s="49"/>
      <c r="S25" s="49"/>
      <c r="T25" s="50"/>
      <c r="U25" s="83">
        <v>123684</v>
      </c>
      <c r="V25" s="45">
        <v>123684</v>
      </c>
      <c r="W25" s="45">
        <v>123684</v>
      </c>
      <c r="X25" s="45">
        <v>123684</v>
      </c>
      <c r="Y25" s="49">
        <v>123684</v>
      </c>
      <c r="Z25" s="138">
        <v>123684</v>
      </c>
      <c r="AA25" s="49">
        <v>123684</v>
      </c>
      <c r="AB25" s="49"/>
      <c r="AC25" s="49"/>
      <c r="AD25" s="49"/>
      <c r="AE25" s="49"/>
      <c r="AF25" s="50"/>
      <c r="AG25" s="109">
        <f t="shared" si="1"/>
        <v>865788</v>
      </c>
      <c r="AH25" s="25">
        <f t="shared" si="0"/>
        <v>0.4830599999986589</v>
      </c>
    </row>
    <row r="26" spans="1:50">
      <c r="A26" s="16">
        <v>9</v>
      </c>
      <c r="B26" s="17" t="s">
        <v>38</v>
      </c>
      <c r="C26" s="51" t="s">
        <v>30</v>
      </c>
      <c r="D26" s="12"/>
      <c r="E26" s="13"/>
      <c r="F26" s="14"/>
      <c r="G26" s="107"/>
      <c r="H26" s="108">
        <f t="shared" si="2"/>
        <v>0</v>
      </c>
      <c r="I26" s="89"/>
      <c r="J26" s="45"/>
      <c r="K26" s="45"/>
      <c r="L26" s="45"/>
      <c r="M26" s="49"/>
      <c r="N26" s="45"/>
      <c r="O26" s="49"/>
      <c r="P26" s="49"/>
      <c r="Q26" s="49"/>
      <c r="R26" s="49"/>
      <c r="S26" s="49"/>
      <c r="T26" s="50"/>
      <c r="U26" s="83"/>
      <c r="V26" s="45"/>
      <c r="W26" s="45"/>
      <c r="X26" s="45"/>
      <c r="Y26" s="49"/>
      <c r="Z26" s="138"/>
      <c r="AA26" s="49"/>
      <c r="AB26" s="49"/>
      <c r="AC26" s="49"/>
      <c r="AD26" s="49"/>
      <c r="AE26" s="49"/>
      <c r="AF26" s="50"/>
      <c r="AG26" s="109">
        <f t="shared" si="1"/>
        <v>0</v>
      </c>
      <c r="AH26" s="25">
        <f t="shared" si="0"/>
        <v>0</v>
      </c>
    </row>
    <row r="27" spans="1:50">
      <c r="A27" s="16">
        <v>12</v>
      </c>
      <c r="B27" s="17" t="s">
        <v>94</v>
      </c>
      <c r="C27" s="51" t="s">
        <v>30</v>
      </c>
      <c r="D27" s="12"/>
      <c r="E27" s="13"/>
      <c r="F27" s="14"/>
      <c r="G27" s="107"/>
      <c r="H27" s="108">
        <f t="shared" si="2"/>
        <v>0</v>
      </c>
      <c r="I27" s="89"/>
      <c r="J27" s="45"/>
      <c r="K27" s="45"/>
      <c r="L27" s="45"/>
      <c r="M27" s="49"/>
      <c r="N27" s="45"/>
      <c r="O27" s="49"/>
      <c r="P27" s="49"/>
      <c r="Q27" s="49"/>
      <c r="R27" s="49"/>
      <c r="S27" s="49"/>
      <c r="T27" s="50"/>
      <c r="U27" s="83"/>
      <c r="V27" s="45"/>
      <c r="W27" s="45"/>
      <c r="X27" s="45"/>
      <c r="Y27" s="49"/>
      <c r="Z27" s="138"/>
      <c r="AA27" s="49"/>
      <c r="AB27" s="49"/>
      <c r="AC27" s="49"/>
      <c r="AD27" s="49"/>
      <c r="AE27" s="49"/>
      <c r="AF27" s="50"/>
      <c r="AG27" s="109">
        <f t="shared" si="1"/>
        <v>0</v>
      </c>
      <c r="AH27" s="25">
        <f t="shared" si="0"/>
        <v>0</v>
      </c>
    </row>
    <row r="28" spans="1:50" ht="15" thickBot="1">
      <c r="A28" s="16">
        <v>13</v>
      </c>
      <c r="B28" s="17" t="s">
        <v>95</v>
      </c>
      <c r="C28" s="51" t="s">
        <v>30</v>
      </c>
      <c r="D28" s="12"/>
      <c r="E28" s="13"/>
      <c r="F28" s="14"/>
      <c r="G28" s="107"/>
      <c r="H28" s="108">
        <f t="shared" si="2"/>
        <v>0</v>
      </c>
      <c r="I28" s="89"/>
      <c r="J28" s="45"/>
      <c r="K28" s="45"/>
      <c r="L28" s="45"/>
      <c r="M28" s="49"/>
      <c r="N28" s="45"/>
      <c r="O28" s="49"/>
      <c r="P28" s="49"/>
      <c r="Q28" s="49"/>
      <c r="R28" s="49"/>
      <c r="S28" s="49"/>
      <c r="T28" s="50"/>
      <c r="U28" s="83"/>
      <c r="V28" s="45"/>
      <c r="W28" s="45"/>
      <c r="X28" s="45"/>
      <c r="Y28" s="49"/>
      <c r="Z28" s="138"/>
      <c r="AA28" s="49"/>
      <c r="AB28" s="49"/>
      <c r="AC28" s="49"/>
      <c r="AD28" s="49"/>
      <c r="AE28" s="49"/>
      <c r="AF28" s="50"/>
      <c r="AG28" s="109">
        <f t="shared" si="1"/>
        <v>0</v>
      </c>
      <c r="AH28" s="25">
        <f t="shared" si="0"/>
        <v>0</v>
      </c>
    </row>
    <row r="29" spans="1:50" ht="15" thickBot="1">
      <c r="A29" s="177" t="s">
        <v>39</v>
      </c>
      <c r="B29" s="178"/>
      <c r="C29" s="26"/>
      <c r="D29" s="27">
        <f>SUM(D16:D26)</f>
        <v>2185478808</v>
      </c>
      <c r="E29" s="28"/>
      <c r="F29" s="29"/>
      <c r="G29" s="110"/>
      <c r="H29" s="111">
        <f>SUM(H16:H28)</f>
        <v>1388248136.15306</v>
      </c>
      <c r="I29" s="112">
        <f>SUM(I16:I28)</f>
        <v>182123234</v>
      </c>
      <c r="J29" s="112">
        <f t="shared" ref="J29:T29" si="3">SUM(J16:J28)</f>
        <v>182155765</v>
      </c>
      <c r="K29" s="112">
        <f t="shared" si="3"/>
        <v>182139500.15305999</v>
      </c>
      <c r="L29" s="112">
        <f t="shared" si="3"/>
        <v>239723948</v>
      </c>
      <c r="M29" s="112">
        <f t="shared" si="3"/>
        <v>182236813</v>
      </c>
      <c r="N29" s="112">
        <f t="shared" si="3"/>
        <v>237632063</v>
      </c>
      <c r="O29" s="112">
        <f t="shared" si="3"/>
        <v>182236813</v>
      </c>
      <c r="P29" s="112">
        <f t="shared" si="3"/>
        <v>0</v>
      </c>
      <c r="Q29" s="112">
        <f t="shared" si="3"/>
        <v>0</v>
      </c>
      <c r="R29" s="112">
        <f t="shared" si="3"/>
        <v>0</v>
      </c>
      <c r="S29" s="112">
        <f t="shared" si="3"/>
        <v>0</v>
      </c>
      <c r="T29" s="112">
        <f t="shared" si="3"/>
        <v>0</v>
      </c>
      <c r="U29" s="54">
        <f>SUM(U16:U28)</f>
        <v>182123234</v>
      </c>
      <c r="V29" s="54">
        <f>SUM(V16:V28)</f>
        <v>182155765</v>
      </c>
      <c r="W29" s="54">
        <f t="shared" ref="W29:AF29" si="4">SUM(W16:W28)</f>
        <v>182139500</v>
      </c>
      <c r="X29" s="54">
        <f t="shared" si="4"/>
        <v>239723948</v>
      </c>
      <c r="Y29" s="54">
        <f t="shared" si="4"/>
        <v>182236813</v>
      </c>
      <c r="Z29" s="54">
        <f t="shared" si="4"/>
        <v>237632063</v>
      </c>
      <c r="AA29" s="54">
        <f t="shared" si="4"/>
        <v>182236813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4"/>
        <v>0</v>
      </c>
      <c r="AG29" s="113">
        <f>SUM(U29:AF29)</f>
        <v>1388248136</v>
      </c>
      <c r="AH29" s="30">
        <f t="shared" si="0"/>
        <v>0.15305995941162109</v>
      </c>
    </row>
    <row r="30" spans="1:50" ht="15" thickBot="1">
      <c r="D30" s="75">
        <v>16361260</v>
      </c>
      <c r="E30" s="76">
        <v>0.7</v>
      </c>
      <c r="F30" s="76">
        <v>0.3</v>
      </c>
      <c r="G30" s="76">
        <v>8.3333333333333329E-2</v>
      </c>
    </row>
    <row r="31" spans="1:50" ht="44.25" customHeight="1" thickBot="1">
      <c r="A31" s="31"/>
      <c r="B31" s="179" t="s">
        <v>41</v>
      </c>
      <c r="C31" s="179"/>
      <c r="D31" s="180"/>
      <c r="E31" s="181" t="s">
        <v>7</v>
      </c>
      <c r="F31" s="182"/>
      <c r="G31" s="183"/>
      <c r="H31" s="169" t="s">
        <v>8</v>
      </c>
      <c r="I31" s="170"/>
      <c r="J31" s="170"/>
      <c r="K31" s="170"/>
      <c r="L31" s="170"/>
      <c r="M31" s="170"/>
      <c r="N31" s="184"/>
      <c r="O31" s="172"/>
      <c r="P31" s="172"/>
      <c r="Q31" s="172"/>
      <c r="R31" s="172"/>
      <c r="S31" s="172"/>
      <c r="T31" s="173"/>
      <c r="U31" s="174" t="s">
        <v>9</v>
      </c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K31" s="185" t="s">
        <v>87</v>
      </c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7"/>
    </row>
    <row r="32" spans="1:50" ht="57.7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14">
        <v>3</v>
      </c>
      <c r="H32" s="115" t="s">
        <v>14</v>
      </c>
      <c r="I32" s="102" t="s">
        <v>15</v>
      </c>
      <c r="J32" s="77" t="s">
        <v>16</v>
      </c>
      <c r="K32" s="77" t="s">
        <v>17</v>
      </c>
      <c r="L32" s="77" t="s">
        <v>18</v>
      </c>
      <c r="M32" s="77" t="s">
        <v>19</v>
      </c>
      <c r="N32" s="77" t="s">
        <v>20</v>
      </c>
      <c r="O32" s="77" t="s">
        <v>21</v>
      </c>
      <c r="P32" s="77" t="s">
        <v>22</v>
      </c>
      <c r="Q32" s="77" t="s">
        <v>23</v>
      </c>
      <c r="R32" s="77" t="s">
        <v>24</v>
      </c>
      <c r="S32" s="77" t="s">
        <v>25</v>
      </c>
      <c r="T32" s="78" t="s">
        <v>26</v>
      </c>
      <c r="U32" s="79" t="s">
        <v>15</v>
      </c>
      <c r="V32" s="42" t="s">
        <v>16</v>
      </c>
      <c r="W32" s="42" t="s">
        <v>17</v>
      </c>
      <c r="X32" s="42" t="s">
        <v>18</v>
      </c>
      <c r="Y32" s="42" t="s">
        <v>19</v>
      </c>
      <c r="Z32" s="42" t="s">
        <v>20</v>
      </c>
      <c r="AA32" s="42" t="s">
        <v>21</v>
      </c>
      <c r="AB32" s="42" t="s">
        <v>22</v>
      </c>
      <c r="AC32" s="42" t="s">
        <v>23</v>
      </c>
      <c r="AD32" s="42" t="s">
        <v>24</v>
      </c>
      <c r="AE32" s="42" t="s">
        <v>25</v>
      </c>
      <c r="AF32" s="43" t="s">
        <v>26</v>
      </c>
      <c r="AG32" s="103" t="s">
        <v>27</v>
      </c>
      <c r="AH32" s="23" t="s">
        <v>28</v>
      </c>
      <c r="AK32" s="139" t="s">
        <v>15</v>
      </c>
      <c r="AL32" s="140" t="s">
        <v>16</v>
      </c>
      <c r="AM32" s="140" t="s">
        <v>17</v>
      </c>
      <c r="AN32" s="140" t="s">
        <v>18</v>
      </c>
      <c r="AO32" s="140" t="s">
        <v>19</v>
      </c>
      <c r="AP32" s="140" t="s">
        <v>20</v>
      </c>
      <c r="AQ32" s="140" t="s">
        <v>21</v>
      </c>
      <c r="AR32" s="140" t="s">
        <v>22</v>
      </c>
      <c r="AS32" s="140" t="s">
        <v>23</v>
      </c>
      <c r="AT32" s="140" t="s">
        <v>24</v>
      </c>
      <c r="AU32" s="140" t="s">
        <v>25</v>
      </c>
      <c r="AV32" s="141" t="s">
        <v>26</v>
      </c>
      <c r="AW32" s="142" t="s">
        <v>88</v>
      </c>
      <c r="AX32" s="143" t="s">
        <v>89</v>
      </c>
    </row>
    <row r="33" spans="1:50" ht="15" thickBot="1">
      <c r="A33" s="5">
        <v>1</v>
      </c>
      <c r="B33" s="6" t="s">
        <v>63</v>
      </c>
      <c r="C33" s="44">
        <v>1386</v>
      </c>
      <c r="D33" s="7">
        <v>568909</v>
      </c>
      <c r="E33" s="55">
        <f>+D33*$E$30</f>
        <v>398236.3</v>
      </c>
      <c r="F33" s="56">
        <f>+D33*$F$30</f>
        <v>170672.69999999998</v>
      </c>
      <c r="G33" s="116"/>
      <c r="H33" s="117">
        <f>SUM(I33:T33)</f>
        <v>398236.3</v>
      </c>
      <c r="I33" s="118"/>
      <c r="J33" s="85"/>
      <c r="K33" s="86">
        <v>398236.3</v>
      </c>
      <c r="L33" s="60"/>
      <c r="M33" s="60"/>
      <c r="N33" s="60"/>
      <c r="O33" s="60"/>
      <c r="P33" s="60"/>
      <c r="Q33" s="60"/>
      <c r="R33" s="60"/>
      <c r="S33" s="60"/>
      <c r="T33" s="80"/>
      <c r="U33" s="81"/>
      <c r="V33" s="57"/>
      <c r="W33" s="46">
        <v>398236.3</v>
      </c>
      <c r="X33" s="46"/>
      <c r="Y33" s="46"/>
      <c r="Z33" s="46"/>
      <c r="AA33" s="46"/>
      <c r="AB33" s="46"/>
      <c r="AC33" s="46"/>
      <c r="AD33" s="46"/>
      <c r="AE33" s="46"/>
      <c r="AF33" s="46"/>
      <c r="AG33" s="119">
        <f>SUM(U33:AF33)</f>
        <v>398236.3</v>
      </c>
      <c r="AH33" s="24">
        <f t="shared" ref="AH33:AH79" si="5">+H33-AG33</f>
        <v>0</v>
      </c>
      <c r="AK33" s="81"/>
      <c r="AL33" s="57"/>
      <c r="AM33" s="46"/>
      <c r="AN33" s="46"/>
      <c r="AO33" s="46"/>
      <c r="AP33" s="46"/>
      <c r="AQ33" s="46"/>
      <c r="AR33" s="46"/>
      <c r="AS33" s="46"/>
      <c r="AT33" s="46"/>
      <c r="AU33" s="46"/>
      <c r="AV33" s="47"/>
      <c r="AW33" s="106">
        <f>SUM(AK33:AV33)</f>
        <v>0</v>
      </c>
      <c r="AX33" s="24">
        <f>+AG33-AW33</f>
        <v>398236.3</v>
      </c>
    </row>
    <row r="34" spans="1:50">
      <c r="A34" s="5">
        <v>2</v>
      </c>
      <c r="B34" s="6" t="s">
        <v>64</v>
      </c>
      <c r="C34" s="44">
        <v>1386</v>
      </c>
      <c r="D34" s="7">
        <v>22804320</v>
      </c>
      <c r="E34" s="58">
        <f>+D34*$E$30</f>
        <v>15963023.999999998</v>
      </c>
      <c r="F34" s="59">
        <f>+D34*$F$30</f>
        <v>6841296</v>
      </c>
      <c r="G34" s="120"/>
      <c r="H34" s="108">
        <f>SUM(I34:T34)</f>
        <v>15963023.999999998</v>
      </c>
      <c r="I34" s="86"/>
      <c r="J34" s="87"/>
      <c r="K34" s="86">
        <v>15963023.999999998</v>
      </c>
      <c r="L34" s="60"/>
      <c r="M34" s="60"/>
      <c r="N34" s="60"/>
      <c r="O34" s="60"/>
      <c r="P34" s="60"/>
      <c r="Q34" s="60"/>
      <c r="R34" s="60"/>
      <c r="S34" s="60"/>
      <c r="T34" s="80"/>
      <c r="U34" s="88"/>
      <c r="V34" s="45"/>
      <c r="W34" s="60">
        <v>15963023.999999998</v>
      </c>
      <c r="X34" s="60"/>
      <c r="Y34" s="60"/>
      <c r="Z34" s="60"/>
      <c r="AA34" s="60"/>
      <c r="AB34" s="60"/>
      <c r="AC34" s="60"/>
      <c r="AD34" s="60"/>
      <c r="AE34" s="60"/>
      <c r="AF34" s="60"/>
      <c r="AG34" s="119">
        <f>SUM(U34:AF34)</f>
        <v>15963023.999999998</v>
      </c>
      <c r="AH34" s="24">
        <f t="shared" si="5"/>
        <v>0</v>
      </c>
      <c r="AK34" s="88"/>
      <c r="AL34" s="45"/>
      <c r="AM34" s="60"/>
      <c r="AN34" s="60"/>
      <c r="AO34" s="60"/>
      <c r="AP34" s="60"/>
      <c r="AQ34" s="60"/>
      <c r="AR34" s="60"/>
      <c r="AS34" s="60"/>
      <c r="AT34" s="60"/>
      <c r="AU34" s="60"/>
      <c r="AV34" s="80"/>
      <c r="AW34" s="106">
        <f>SUM(AK34:AV34)</f>
        <v>0</v>
      </c>
      <c r="AX34" s="144">
        <f t="shared" ref="AX34:AX79" si="6">+AG34-AW34</f>
        <v>15963023.999999998</v>
      </c>
    </row>
    <row r="35" spans="1:50">
      <c r="A35" s="5">
        <v>3</v>
      </c>
      <c r="B35" s="11" t="s">
        <v>43</v>
      </c>
      <c r="C35" s="48">
        <v>2533</v>
      </c>
      <c r="D35" s="12">
        <v>150921716</v>
      </c>
      <c r="E35" s="61">
        <f>+D35*G30</f>
        <v>12576809.666666666</v>
      </c>
      <c r="F35" s="62">
        <f>+D35*G30</f>
        <v>12576809.666666666</v>
      </c>
      <c r="G35" s="121">
        <f>+D35*G30</f>
        <v>12576809.666666666</v>
      </c>
      <c r="H35" s="108">
        <f t="shared" ref="H35:H79" si="7">SUM(I35:T35)</f>
        <v>88037668</v>
      </c>
      <c r="I35" s="89"/>
      <c r="J35" s="87"/>
      <c r="K35" s="89"/>
      <c r="L35" s="49"/>
      <c r="M35" s="49">
        <v>62884048</v>
      </c>
      <c r="N35" s="49">
        <v>12576810</v>
      </c>
      <c r="O35" s="60">
        <v>12576810</v>
      </c>
      <c r="P35" s="60"/>
      <c r="Q35" s="60"/>
      <c r="R35" s="60"/>
      <c r="S35" s="60"/>
      <c r="T35" s="80"/>
      <c r="U35" s="83"/>
      <c r="V35" s="45"/>
      <c r="W35" s="49"/>
      <c r="X35" s="49"/>
      <c r="Y35" s="49">
        <v>62884048</v>
      </c>
      <c r="Z35" s="49">
        <v>12576810</v>
      </c>
      <c r="AA35" s="49">
        <v>12576810</v>
      </c>
      <c r="AB35" s="49"/>
      <c r="AC35" s="49"/>
      <c r="AD35" s="49"/>
      <c r="AE35" s="49"/>
      <c r="AF35" s="49"/>
      <c r="AG35" s="122">
        <f>SUM(U35:AF35)</f>
        <v>88037668</v>
      </c>
      <c r="AH35" s="25">
        <f t="shared" si="5"/>
        <v>0</v>
      </c>
      <c r="AK35" s="83">
        <v>13979886</v>
      </c>
      <c r="AL35" s="45">
        <v>14349503</v>
      </c>
      <c r="AM35" s="49">
        <v>14907833</v>
      </c>
      <c r="AN35" s="49">
        <v>14907833</v>
      </c>
      <c r="AO35" s="49">
        <v>14907833</v>
      </c>
      <c r="AP35" s="49">
        <v>14907833</v>
      </c>
      <c r="AQ35" s="49"/>
      <c r="AR35" s="49"/>
      <c r="AS35" s="49"/>
      <c r="AT35" s="49"/>
      <c r="AU35" s="49"/>
      <c r="AV35" s="50"/>
      <c r="AW35" s="109">
        <f>SUM(AK35:AV35)</f>
        <v>87960721</v>
      </c>
      <c r="AX35" s="144">
        <f t="shared" si="6"/>
        <v>76947</v>
      </c>
    </row>
    <row r="36" spans="1:50">
      <c r="A36" s="5">
        <v>4</v>
      </c>
      <c r="B36" s="11" t="s">
        <v>44</v>
      </c>
      <c r="C36" s="48"/>
      <c r="D36" s="12"/>
      <c r="E36" s="61"/>
      <c r="F36" s="62"/>
      <c r="G36" s="121"/>
      <c r="H36" s="108">
        <f t="shared" si="7"/>
        <v>0</v>
      </c>
      <c r="I36" s="89"/>
      <c r="J36" s="87"/>
      <c r="K36" s="89"/>
      <c r="L36" s="49"/>
      <c r="M36" s="49"/>
      <c r="N36" s="49"/>
      <c r="O36" s="60"/>
      <c r="P36" s="60"/>
      <c r="Q36" s="60"/>
      <c r="R36" s="60"/>
      <c r="S36" s="60"/>
      <c r="T36" s="80"/>
      <c r="U36" s="83"/>
      <c r="V36" s="45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22">
        <f t="shared" ref="AG36:AG66" si="8">SUM(U36:AF36)</f>
        <v>0</v>
      </c>
      <c r="AH36" s="25">
        <f t="shared" si="5"/>
        <v>0</v>
      </c>
      <c r="AK36" s="83"/>
      <c r="AL36" s="45"/>
      <c r="AM36" s="49"/>
      <c r="AN36" s="49"/>
      <c r="AO36" s="49"/>
      <c r="AP36" s="49"/>
      <c r="AQ36" s="49"/>
      <c r="AR36" s="49"/>
      <c r="AS36" s="49"/>
      <c r="AT36" s="49"/>
      <c r="AU36" s="49"/>
      <c r="AV36" s="50"/>
      <c r="AW36" s="109">
        <f t="shared" ref="AW36:AW44" si="9">SUM(AK36:AV36)</f>
        <v>0</v>
      </c>
      <c r="AX36" s="144">
        <f t="shared" si="6"/>
        <v>0</v>
      </c>
    </row>
    <row r="37" spans="1:50">
      <c r="A37" s="5">
        <v>5</v>
      </c>
      <c r="B37" s="11" t="s">
        <v>65</v>
      </c>
      <c r="C37" s="48">
        <v>1262</v>
      </c>
      <c r="D37" s="12">
        <v>32958643</v>
      </c>
      <c r="E37" s="61">
        <f>+D37*$E$30</f>
        <v>23071050.099999998</v>
      </c>
      <c r="F37" s="62">
        <f>+D37*$F$30</f>
        <v>9887592.9000000004</v>
      </c>
      <c r="G37" s="121"/>
      <c r="H37" s="108">
        <f t="shared" si="7"/>
        <v>23071050.099999998</v>
      </c>
      <c r="I37" s="89"/>
      <c r="J37" s="87"/>
      <c r="K37" s="89">
        <v>23071050.099999998</v>
      </c>
      <c r="L37" s="49"/>
      <c r="M37" s="49"/>
      <c r="N37" s="49"/>
      <c r="O37" s="60"/>
      <c r="P37" s="60"/>
      <c r="Q37" s="60"/>
      <c r="R37" s="60"/>
      <c r="S37" s="60"/>
      <c r="T37" s="80"/>
      <c r="U37" s="83"/>
      <c r="V37" s="45"/>
      <c r="W37" s="49">
        <v>23071050.099999998</v>
      </c>
      <c r="X37" s="49"/>
      <c r="Y37" s="49"/>
      <c r="Z37" s="49"/>
      <c r="AA37" s="49"/>
      <c r="AB37" s="49"/>
      <c r="AC37" s="49"/>
      <c r="AD37" s="49"/>
      <c r="AE37" s="49"/>
      <c r="AF37" s="49"/>
      <c r="AG37" s="122">
        <f t="shared" si="8"/>
        <v>23071050.099999998</v>
      </c>
      <c r="AH37" s="25">
        <f t="shared" si="5"/>
        <v>0</v>
      </c>
      <c r="AK37" s="83"/>
      <c r="AL37" s="45"/>
      <c r="AM37" s="49"/>
      <c r="AN37" s="49"/>
      <c r="AO37" s="49"/>
      <c r="AP37" s="49"/>
      <c r="AQ37" s="49"/>
      <c r="AR37" s="49"/>
      <c r="AS37" s="49"/>
      <c r="AT37" s="49"/>
      <c r="AU37" s="49"/>
      <c r="AV37" s="50"/>
      <c r="AW37" s="109">
        <f t="shared" si="9"/>
        <v>0</v>
      </c>
      <c r="AX37" s="144">
        <f t="shared" si="6"/>
        <v>23071050.099999998</v>
      </c>
    </row>
    <row r="38" spans="1:50">
      <c r="A38" s="5">
        <v>6</v>
      </c>
      <c r="B38" s="11" t="s">
        <v>66</v>
      </c>
      <c r="C38" s="48">
        <v>1262</v>
      </c>
      <c r="D38" s="12">
        <v>4890600</v>
      </c>
      <c r="E38" s="61">
        <f>+D38*$E$30</f>
        <v>3423420</v>
      </c>
      <c r="F38" s="62">
        <f>+D38*$F$30</f>
        <v>1467180</v>
      </c>
      <c r="G38" s="121"/>
      <c r="H38" s="108">
        <f t="shared" si="7"/>
        <v>3423420</v>
      </c>
      <c r="I38" s="89"/>
      <c r="J38" s="87"/>
      <c r="K38" s="89">
        <v>3423420</v>
      </c>
      <c r="L38" s="49"/>
      <c r="M38" s="49"/>
      <c r="N38" s="49"/>
      <c r="O38" s="60"/>
      <c r="P38" s="60"/>
      <c r="Q38" s="60"/>
      <c r="R38" s="60"/>
      <c r="S38" s="60"/>
      <c r="T38" s="80"/>
      <c r="U38" s="83"/>
      <c r="V38" s="45"/>
      <c r="W38" s="49">
        <v>3423420</v>
      </c>
      <c r="X38" s="49"/>
      <c r="Y38" s="49"/>
      <c r="Z38" s="49"/>
      <c r="AA38" s="49"/>
      <c r="AB38" s="49"/>
      <c r="AC38" s="49"/>
      <c r="AD38" s="49"/>
      <c r="AE38" s="49"/>
      <c r="AF38" s="49"/>
      <c r="AG38" s="122">
        <f t="shared" si="8"/>
        <v>3423420</v>
      </c>
      <c r="AH38" s="25">
        <f t="shared" si="5"/>
        <v>0</v>
      </c>
      <c r="AK38" s="83"/>
      <c r="AL38" s="45"/>
      <c r="AM38" s="49"/>
      <c r="AN38" s="49"/>
      <c r="AO38" s="49"/>
      <c r="AP38" s="49"/>
      <c r="AQ38" s="49"/>
      <c r="AR38" s="49"/>
      <c r="AS38" s="49"/>
      <c r="AT38" s="49"/>
      <c r="AU38" s="49"/>
      <c r="AV38" s="50"/>
      <c r="AW38" s="109">
        <f t="shared" si="9"/>
        <v>0</v>
      </c>
      <c r="AX38" s="144">
        <f t="shared" si="6"/>
        <v>3423420</v>
      </c>
    </row>
    <row r="39" spans="1:50">
      <c r="A39" s="5">
        <v>7</v>
      </c>
      <c r="B39" s="11" t="s">
        <v>67</v>
      </c>
      <c r="C39" s="48"/>
      <c r="D39" s="12"/>
      <c r="E39" s="61"/>
      <c r="F39" s="62"/>
      <c r="G39" s="121"/>
      <c r="H39" s="108">
        <f t="shared" si="7"/>
        <v>0</v>
      </c>
      <c r="I39" s="89"/>
      <c r="J39" s="87"/>
      <c r="K39" s="89"/>
      <c r="L39" s="49"/>
      <c r="M39" s="49"/>
      <c r="N39" s="49"/>
      <c r="O39" s="60"/>
      <c r="P39" s="60"/>
      <c r="Q39" s="60"/>
      <c r="R39" s="60"/>
      <c r="S39" s="60"/>
      <c r="T39" s="80"/>
      <c r="U39" s="83"/>
      <c r="V39" s="45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122">
        <f t="shared" si="8"/>
        <v>0</v>
      </c>
      <c r="AH39" s="25">
        <f t="shared" si="5"/>
        <v>0</v>
      </c>
      <c r="AK39" s="83"/>
      <c r="AL39" s="45"/>
      <c r="AM39" s="49"/>
      <c r="AN39" s="49"/>
      <c r="AO39" s="49"/>
      <c r="AP39" s="49"/>
      <c r="AQ39" s="49"/>
      <c r="AR39" s="49"/>
      <c r="AS39" s="49"/>
      <c r="AT39" s="49"/>
      <c r="AU39" s="49"/>
      <c r="AV39" s="50"/>
      <c r="AW39" s="109">
        <f t="shared" si="9"/>
        <v>0</v>
      </c>
      <c r="AX39" s="144">
        <f t="shared" si="6"/>
        <v>0</v>
      </c>
    </row>
    <row r="40" spans="1:50">
      <c r="A40" s="5">
        <v>8</v>
      </c>
      <c r="B40" s="11" t="s">
        <v>45</v>
      </c>
      <c r="C40" s="48"/>
      <c r="D40" s="12"/>
      <c r="E40" s="61"/>
      <c r="F40" s="62"/>
      <c r="G40" s="121"/>
      <c r="H40" s="108">
        <f t="shared" si="7"/>
        <v>0</v>
      </c>
      <c r="I40" s="89"/>
      <c r="J40" s="87"/>
      <c r="K40" s="89"/>
      <c r="L40" s="49"/>
      <c r="M40" s="49"/>
      <c r="N40" s="49"/>
      <c r="O40" s="60"/>
      <c r="P40" s="60"/>
      <c r="Q40" s="60"/>
      <c r="R40" s="60"/>
      <c r="S40" s="60"/>
      <c r="T40" s="80"/>
      <c r="U40" s="83"/>
      <c r="V40" s="45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122">
        <f t="shared" si="8"/>
        <v>0</v>
      </c>
      <c r="AH40" s="25">
        <f t="shared" si="5"/>
        <v>0</v>
      </c>
      <c r="AK40" s="83"/>
      <c r="AL40" s="45"/>
      <c r="AM40" s="49"/>
      <c r="AN40" s="49"/>
      <c r="AO40" s="49"/>
      <c r="AP40" s="49"/>
      <c r="AQ40" s="49"/>
      <c r="AR40" s="49"/>
      <c r="AS40" s="49"/>
      <c r="AT40" s="49"/>
      <c r="AU40" s="49"/>
      <c r="AV40" s="50"/>
      <c r="AW40" s="109">
        <f t="shared" si="9"/>
        <v>0</v>
      </c>
      <c r="AX40" s="144">
        <f t="shared" si="6"/>
        <v>0</v>
      </c>
    </row>
    <row r="41" spans="1:50" ht="28.5">
      <c r="A41" s="5">
        <v>9</v>
      </c>
      <c r="B41" s="35" t="s">
        <v>46</v>
      </c>
      <c r="C41" s="48"/>
      <c r="D41" s="12"/>
      <c r="E41" s="61"/>
      <c r="F41" s="62"/>
      <c r="G41" s="121"/>
      <c r="H41" s="108">
        <f t="shared" si="7"/>
        <v>0</v>
      </c>
      <c r="I41" s="89"/>
      <c r="J41" s="87"/>
      <c r="K41" s="89"/>
      <c r="L41" s="49"/>
      <c r="M41" s="49"/>
      <c r="N41" s="49"/>
      <c r="O41" s="60"/>
      <c r="P41" s="60"/>
      <c r="Q41" s="60"/>
      <c r="R41" s="60"/>
      <c r="S41" s="60"/>
      <c r="T41" s="80"/>
      <c r="U41" s="83"/>
      <c r="V41" s="45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122">
        <f t="shared" si="8"/>
        <v>0</v>
      </c>
      <c r="AH41" s="25">
        <f t="shared" si="5"/>
        <v>0</v>
      </c>
      <c r="AK41" s="83"/>
      <c r="AL41" s="45"/>
      <c r="AM41" s="49"/>
      <c r="AN41" s="49"/>
      <c r="AO41" s="49"/>
      <c r="AP41" s="49"/>
      <c r="AQ41" s="49"/>
      <c r="AR41" s="49"/>
      <c r="AS41" s="49"/>
      <c r="AT41" s="49"/>
      <c r="AU41" s="49"/>
      <c r="AV41" s="50"/>
      <c r="AW41" s="109">
        <f t="shared" si="9"/>
        <v>0</v>
      </c>
      <c r="AX41" s="144">
        <f t="shared" si="6"/>
        <v>0</v>
      </c>
    </row>
    <row r="42" spans="1:50">
      <c r="A42" s="5">
        <v>10</v>
      </c>
      <c r="B42" s="11" t="s">
        <v>68</v>
      </c>
      <c r="C42" s="48">
        <v>1906</v>
      </c>
      <c r="D42" s="12">
        <v>16004747</v>
      </c>
      <c r="E42" s="61">
        <f>+D42*E30</f>
        <v>11203322.899999999</v>
      </c>
      <c r="F42" s="62">
        <f>+D42*F30</f>
        <v>4801424.0999999996</v>
      </c>
      <c r="G42" s="121"/>
      <c r="H42" s="108">
        <f t="shared" si="7"/>
        <v>11203323</v>
      </c>
      <c r="I42" s="89"/>
      <c r="J42" s="87"/>
      <c r="K42" s="89">
        <v>11203323</v>
      </c>
      <c r="L42" s="49"/>
      <c r="M42" s="49"/>
      <c r="N42" s="49"/>
      <c r="O42" s="60"/>
      <c r="P42" s="60"/>
      <c r="Q42" s="60"/>
      <c r="R42" s="60"/>
      <c r="S42" s="60"/>
      <c r="T42" s="80"/>
      <c r="U42" s="83"/>
      <c r="V42" s="45"/>
      <c r="W42" s="49">
        <v>11203323</v>
      </c>
      <c r="X42" s="49"/>
      <c r="Y42" s="49"/>
      <c r="Z42" s="49"/>
      <c r="AA42" s="49"/>
      <c r="AB42" s="49"/>
      <c r="AC42" s="49"/>
      <c r="AD42" s="49"/>
      <c r="AE42" s="49"/>
      <c r="AF42" s="49"/>
      <c r="AG42" s="122">
        <f t="shared" si="8"/>
        <v>11203323</v>
      </c>
      <c r="AH42" s="25">
        <f t="shared" si="5"/>
        <v>0</v>
      </c>
      <c r="AK42" s="83"/>
      <c r="AL42" s="45"/>
      <c r="AM42" s="49"/>
      <c r="AN42" s="49"/>
      <c r="AO42" s="49"/>
      <c r="AP42" s="49"/>
      <c r="AQ42" s="49"/>
      <c r="AR42" s="49"/>
      <c r="AS42" s="49"/>
      <c r="AT42" s="49"/>
      <c r="AU42" s="49"/>
      <c r="AV42" s="50"/>
      <c r="AW42" s="109">
        <f t="shared" si="9"/>
        <v>0</v>
      </c>
      <c r="AX42" s="144">
        <f t="shared" si="6"/>
        <v>11203323</v>
      </c>
    </row>
    <row r="43" spans="1:50">
      <c r="A43" s="5">
        <v>11</v>
      </c>
      <c r="B43" s="11" t="s">
        <v>47</v>
      </c>
      <c r="C43" s="48"/>
      <c r="D43" s="12"/>
      <c r="E43" s="61"/>
      <c r="F43" s="62"/>
      <c r="G43" s="121"/>
      <c r="H43" s="108">
        <f t="shared" si="7"/>
        <v>0</v>
      </c>
      <c r="I43" s="89"/>
      <c r="J43" s="90"/>
      <c r="K43" s="89"/>
      <c r="L43" s="49"/>
      <c r="M43" s="49"/>
      <c r="N43" s="49"/>
      <c r="O43" s="60"/>
      <c r="P43" s="60"/>
      <c r="Q43" s="60"/>
      <c r="R43" s="60"/>
      <c r="S43" s="60"/>
      <c r="T43" s="80"/>
      <c r="U43" s="83"/>
      <c r="V43" s="45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122">
        <f t="shared" si="8"/>
        <v>0</v>
      </c>
      <c r="AH43" s="25">
        <f t="shared" si="5"/>
        <v>0</v>
      </c>
      <c r="AK43" s="83"/>
      <c r="AL43" s="45"/>
      <c r="AM43" s="49"/>
      <c r="AN43" s="49"/>
      <c r="AO43" s="49"/>
      <c r="AP43" s="49"/>
      <c r="AQ43" s="49"/>
      <c r="AR43" s="49"/>
      <c r="AS43" s="49"/>
      <c r="AT43" s="49"/>
      <c r="AU43" s="49"/>
      <c r="AV43" s="50"/>
      <c r="AW43" s="109">
        <f t="shared" si="9"/>
        <v>0</v>
      </c>
      <c r="AX43" s="144">
        <f t="shared" si="6"/>
        <v>0</v>
      </c>
    </row>
    <row r="44" spans="1:50" s="70" customFormat="1" ht="28.5">
      <c r="A44" s="5">
        <v>12</v>
      </c>
      <c r="B44" s="63" t="s">
        <v>48</v>
      </c>
      <c r="C44" s="64">
        <v>1902</v>
      </c>
      <c r="D44" s="65">
        <v>57307634</v>
      </c>
      <c r="E44" s="66">
        <f>+D44*E30</f>
        <v>40115343.799999997</v>
      </c>
      <c r="F44" s="67">
        <f>+D44*F30</f>
        <v>17192290.199999999</v>
      </c>
      <c r="G44" s="123"/>
      <c r="H44" s="108">
        <f t="shared" si="7"/>
        <v>40115344</v>
      </c>
      <c r="I44" s="92"/>
      <c r="J44" s="91"/>
      <c r="K44" s="92">
        <v>40115344</v>
      </c>
      <c r="L44" s="69"/>
      <c r="M44" s="69"/>
      <c r="N44" s="69"/>
      <c r="O44" s="60"/>
      <c r="P44" s="60"/>
      <c r="Q44" s="60"/>
      <c r="R44" s="60"/>
      <c r="S44" s="60"/>
      <c r="T44" s="80"/>
      <c r="U44" s="94"/>
      <c r="V44" s="68"/>
      <c r="W44" s="69">
        <v>40115344</v>
      </c>
      <c r="X44" s="69"/>
      <c r="Y44" s="69"/>
      <c r="Z44" s="69"/>
      <c r="AA44" s="69"/>
      <c r="AB44" s="69"/>
      <c r="AC44" s="69"/>
      <c r="AD44" s="69"/>
      <c r="AE44" s="69"/>
      <c r="AF44" s="69"/>
      <c r="AG44" s="122">
        <f t="shared" si="8"/>
        <v>40115344</v>
      </c>
      <c r="AH44" s="25">
        <f t="shared" si="5"/>
        <v>0</v>
      </c>
      <c r="AK44" s="94"/>
      <c r="AL44" s="68"/>
      <c r="AM44" s="69"/>
      <c r="AN44" s="69"/>
      <c r="AO44" s="69"/>
      <c r="AP44" s="69"/>
      <c r="AQ44" s="69"/>
      <c r="AR44" s="69"/>
      <c r="AS44" s="69"/>
      <c r="AT44" s="69"/>
      <c r="AU44" s="69"/>
      <c r="AV44" s="93"/>
      <c r="AW44" s="109">
        <f t="shared" si="9"/>
        <v>0</v>
      </c>
      <c r="AX44" s="144">
        <f t="shared" si="6"/>
        <v>40115344</v>
      </c>
    </row>
    <row r="45" spans="1:50">
      <c r="A45" s="5">
        <v>13</v>
      </c>
      <c r="B45" s="11" t="s">
        <v>49</v>
      </c>
      <c r="C45" s="48"/>
      <c r="D45" s="12"/>
      <c r="E45" s="61"/>
      <c r="F45" s="62"/>
      <c r="G45" s="121"/>
      <c r="H45" s="108">
        <f t="shared" si="7"/>
        <v>0</v>
      </c>
      <c r="I45" s="89"/>
      <c r="J45" s="90"/>
      <c r="K45" s="89"/>
      <c r="L45" s="49"/>
      <c r="M45" s="49"/>
      <c r="N45" s="49"/>
      <c r="O45" s="60"/>
      <c r="P45" s="60"/>
      <c r="Q45" s="60"/>
      <c r="R45" s="60"/>
      <c r="S45" s="60"/>
      <c r="T45" s="80"/>
      <c r="U45" s="82">
        <f t="shared" ref="U45:V45" si="10">SUM(U33:U44)</f>
        <v>0</v>
      </c>
      <c r="V45" s="71">
        <f t="shared" si="10"/>
        <v>0</v>
      </c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122">
        <f>SUM(U45:AF45)</f>
        <v>0</v>
      </c>
      <c r="AH45" s="25">
        <f t="shared" si="5"/>
        <v>0</v>
      </c>
      <c r="AK45" s="82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145"/>
      <c r="AW45" s="109">
        <f>SUM(AK45:AV45)</f>
        <v>0</v>
      </c>
      <c r="AX45" s="144">
        <f t="shared" si="6"/>
        <v>0</v>
      </c>
    </row>
    <row r="46" spans="1:50">
      <c r="A46" s="5">
        <v>14</v>
      </c>
      <c r="B46" s="11" t="s">
        <v>50</v>
      </c>
      <c r="C46" s="48">
        <v>1908</v>
      </c>
      <c r="D46" s="12">
        <v>26506350</v>
      </c>
      <c r="E46" s="61">
        <f>+D46*E30</f>
        <v>18554445</v>
      </c>
      <c r="F46" s="62">
        <f>+D46*F30</f>
        <v>7951905</v>
      </c>
      <c r="G46" s="121"/>
      <c r="H46" s="108">
        <f t="shared" si="7"/>
        <v>18554445</v>
      </c>
      <c r="I46" s="89"/>
      <c r="J46" s="90"/>
      <c r="K46" s="89">
        <v>18554445</v>
      </c>
      <c r="L46" s="49"/>
      <c r="M46" s="49"/>
      <c r="N46" s="49"/>
      <c r="O46" s="60"/>
      <c r="P46" s="60"/>
      <c r="Q46" s="60"/>
      <c r="R46" s="60"/>
      <c r="S46" s="60"/>
      <c r="T46" s="80"/>
      <c r="U46" s="83"/>
      <c r="V46" s="49"/>
      <c r="W46" s="49">
        <v>18554445</v>
      </c>
      <c r="X46" s="49"/>
      <c r="Y46" s="49"/>
      <c r="Z46" s="49"/>
      <c r="AA46" s="49"/>
      <c r="AB46" s="49"/>
      <c r="AC46" s="49"/>
      <c r="AD46" s="49"/>
      <c r="AE46" s="49"/>
      <c r="AF46" s="49"/>
      <c r="AG46" s="122">
        <f t="shared" si="8"/>
        <v>18554445</v>
      </c>
      <c r="AH46" s="25">
        <f t="shared" si="5"/>
        <v>0</v>
      </c>
      <c r="AK46" s="83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50"/>
      <c r="AW46" s="109">
        <f t="shared" ref="AW46:AW66" si="11">SUM(AK46:AV46)</f>
        <v>0</v>
      </c>
      <c r="AX46" s="144">
        <f t="shared" si="6"/>
        <v>18554445</v>
      </c>
    </row>
    <row r="47" spans="1:50">
      <c r="A47" s="5">
        <v>15</v>
      </c>
      <c r="B47" s="11" t="s">
        <v>51</v>
      </c>
      <c r="C47" s="48">
        <v>1438</v>
      </c>
      <c r="D47" s="12">
        <v>75570048</v>
      </c>
      <c r="E47" s="61">
        <f>+D47*G30</f>
        <v>6297504</v>
      </c>
      <c r="F47" s="62">
        <f>+D47*G30</f>
        <v>6297504</v>
      </c>
      <c r="G47" s="121">
        <f>+D47*G30</f>
        <v>6297504</v>
      </c>
      <c r="H47" s="108">
        <f t="shared" si="7"/>
        <v>44082528</v>
      </c>
      <c r="I47" s="89"/>
      <c r="J47" s="90"/>
      <c r="K47" s="89">
        <v>18892537</v>
      </c>
      <c r="L47" s="49">
        <v>6297479</v>
      </c>
      <c r="M47" s="49">
        <v>6297504</v>
      </c>
      <c r="N47" s="49">
        <v>6297504</v>
      </c>
      <c r="O47" s="60">
        <v>6297504</v>
      </c>
      <c r="P47" s="60"/>
      <c r="Q47" s="60"/>
      <c r="R47" s="60"/>
      <c r="S47" s="60"/>
      <c r="T47" s="80"/>
      <c r="U47" s="83"/>
      <c r="V47" s="49"/>
      <c r="W47" s="49">
        <v>18892512</v>
      </c>
      <c r="X47" s="49">
        <v>6297479</v>
      </c>
      <c r="Y47" s="49">
        <v>6297504</v>
      </c>
      <c r="Z47" s="49"/>
      <c r="AA47" s="49">
        <v>6297504</v>
      </c>
      <c r="AB47" s="49"/>
      <c r="AC47" s="49"/>
      <c r="AD47" s="49"/>
      <c r="AE47" s="49"/>
      <c r="AF47" s="49"/>
      <c r="AG47" s="122">
        <f t="shared" si="8"/>
        <v>37784999</v>
      </c>
      <c r="AH47" s="25">
        <f t="shared" si="5"/>
        <v>6297529</v>
      </c>
      <c r="AK47" s="83">
        <v>1075787</v>
      </c>
      <c r="AL47" s="49">
        <v>6506927</v>
      </c>
      <c r="AM47" s="49">
        <v>3637931</v>
      </c>
      <c r="AN47" s="49">
        <v>8808650</v>
      </c>
      <c r="AO47" s="49">
        <v>3626626</v>
      </c>
      <c r="AP47" s="49"/>
      <c r="AQ47" s="49"/>
      <c r="AR47" s="49"/>
      <c r="AS47" s="49"/>
      <c r="AT47" s="49"/>
      <c r="AU47" s="49"/>
      <c r="AV47" s="50"/>
      <c r="AW47" s="109">
        <f t="shared" si="11"/>
        <v>23655921</v>
      </c>
      <c r="AX47" s="144">
        <f t="shared" si="6"/>
        <v>14129078</v>
      </c>
    </row>
    <row r="48" spans="1:50">
      <c r="A48" s="5">
        <v>16</v>
      </c>
      <c r="B48" s="11" t="s">
        <v>52</v>
      </c>
      <c r="C48" s="48">
        <v>1601</v>
      </c>
      <c r="D48" s="12">
        <v>16815568</v>
      </c>
      <c r="E48" s="61">
        <f>+D48*E30</f>
        <v>11770897.6</v>
      </c>
      <c r="F48" s="62">
        <f>+D48*F30</f>
        <v>5044670.3999999994</v>
      </c>
      <c r="G48" s="121"/>
      <c r="H48" s="108">
        <f t="shared" si="7"/>
        <v>11770897.6</v>
      </c>
      <c r="I48" s="89"/>
      <c r="J48" s="90"/>
      <c r="K48" s="89">
        <v>11770897.6</v>
      </c>
      <c r="L48" s="49"/>
      <c r="M48" s="49"/>
      <c r="N48" s="49"/>
      <c r="O48" s="60"/>
      <c r="P48" s="60"/>
      <c r="Q48" s="60"/>
      <c r="R48" s="60"/>
      <c r="S48" s="60"/>
      <c r="T48" s="80"/>
      <c r="U48" s="83"/>
      <c r="V48" s="49"/>
      <c r="W48" s="49">
        <v>11770898</v>
      </c>
      <c r="X48" s="49"/>
      <c r="Y48" s="49"/>
      <c r="Z48" s="49"/>
      <c r="AA48" s="49"/>
      <c r="AB48" s="49"/>
      <c r="AC48" s="49"/>
      <c r="AD48" s="49"/>
      <c r="AE48" s="49"/>
      <c r="AF48" s="49"/>
      <c r="AG48" s="122">
        <f t="shared" si="8"/>
        <v>11770898</v>
      </c>
      <c r="AH48" s="25">
        <f t="shared" si="5"/>
        <v>-0.40000000037252903</v>
      </c>
      <c r="AK48" s="83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50"/>
      <c r="AW48" s="109">
        <f t="shared" si="11"/>
        <v>0</v>
      </c>
      <c r="AX48" s="144">
        <f t="shared" si="6"/>
        <v>11770898</v>
      </c>
    </row>
    <row r="49" spans="1:50">
      <c r="A49" s="5">
        <v>17</v>
      </c>
      <c r="B49" s="11" t="s">
        <v>69</v>
      </c>
      <c r="C49" s="48">
        <v>1239</v>
      </c>
      <c r="D49" s="12">
        <v>4581525</v>
      </c>
      <c r="E49" s="61">
        <f>+D49*$E$30</f>
        <v>3207067.5</v>
      </c>
      <c r="F49" s="62">
        <f>+D49*$F$30</f>
        <v>1374457.5</v>
      </c>
      <c r="G49" s="121"/>
      <c r="H49" s="108">
        <f t="shared" si="7"/>
        <v>3207067.5</v>
      </c>
      <c r="I49" s="89"/>
      <c r="J49" s="90"/>
      <c r="K49" s="89">
        <v>3207067.5</v>
      </c>
      <c r="L49" s="49"/>
      <c r="M49" s="49"/>
      <c r="N49" s="49"/>
      <c r="O49" s="60"/>
      <c r="P49" s="60"/>
      <c r="Q49" s="60"/>
      <c r="R49" s="60"/>
      <c r="S49" s="60"/>
      <c r="T49" s="80"/>
      <c r="U49" s="83"/>
      <c r="V49" s="49"/>
      <c r="W49" s="49">
        <v>3207067.5</v>
      </c>
      <c r="X49" s="49"/>
      <c r="Y49" s="49"/>
      <c r="Z49" s="49"/>
      <c r="AA49" s="49"/>
      <c r="AB49" s="49"/>
      <c r="AC49" s="49"/>
      <c r="AD49" s="49"/>
      <c r="AE49" s="49"/>
      <c r="AF49" s="49"/>
      <c r="AG49" s="122">
        <f t="shared" si="8"/>
        <v>3207067.5</v>
      </c>
      <c r="AH49" s="25">
        <f t="shared" si="5"/>
        <v>0</v>
      </c>
      <c r="AK49" s="83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50"/>
      <c r="AW49" s="109">
        <f t="shared" si="11"/>
        <v>0</v>
      </c>
      <c r="AX49" s="144">
        <f t="shared" si="6"/>
        <v>3207067.5</v>
      </c>
    </row>
    <row r="50" spans="1:50">
      <c r="A50" s="5">
        <v>18</v>
      </c>
      <c r="B50" s="11" t="s">
        <v>70</v>
      </c>
      <c r="C50" s="48">
        <v>1239</v>
      </c>
      <c r="D50" s="12">
        <v>60476130</v>
      </c>
      <c r="E50" s="61">
        <f>+D50*$E$30</f>
        <v>42333291</v>
      </c>
      <c r="F50" s="62">
        <f>+D50*$F$30</f>
        <v>18142839</v>
      </c>
      <c r="G50" s="121"/>
      <c r="H50" s="108">
        <f t="shared" si="7"/>
        <v>42333291</v>
      </c>
      <c r="I50" s="89"/>
      <c r="J50" s="90"/>
      <c r="K50" s="89">
        <v>42333291</v>
      </c>
      <c r="L50" s="49"/>
      <c r="M50" s="49"/>
      <c r="N50" s="49"/>
      <c r="O50" s="60"/>
      <c r="P50" s="60"/>
      <c r="Q50" s="60"/>
      <c r="R50" s="60"/>
      <c r="S50" s="60"/>
      <c r="T50" s="80"/>
      <c r="U50" s="83"/>
      <c r="V50" s="49"/>
      <c r="W50" s="49">
        <v>42333291</v>
      </c>
      <c r="X50" s="49"/>
      <c r="Y50" s="49"/>
      <c r="Z50" s="49"/>
      <c r="AA50" s="49"/>
      <c r="AB50" s="49"/>
      <c r="AC50" s="49"/>
      <c r="AD50" s="49"/>
      <c r="AE50" s="49"/>
      <c r="AF50" s="49"/>
      <c r="AG50" s="122">
        <f t="shared" si="8"/>
        <v>42333291</v>
      </c>
      <c r="AH50" s="25">
        <f t="shared" si="5"/>
        <v>0</v>
      </c>
      <c r="AK50" s="83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50"/>
      <c r="AW50" s="109">
        <f t="shared" si="11"/>
        <v>0</v>
      </c>
      <c r="AX50" s="144">
        <f t="shared" si="6"/>
        <v>42333291</v>
      </c>
    </row>
    <row r="51" spans="1:50">
      <c r="A51" s="5">
        <v>19</v>
      </c>
      <c r="B51" s="11" t="s">
        <v>71</v>
      </c>
      <c r="C51" s="48">
        <v>1239</v>
      </c>
      <c r="D51" s="12">
        <v>2109666</v>
      </c>
      <c r="E51" s="61">
        <f>+D51*$E$30</f>
        <v>1476766.2</v>
      </c>
      <c r="F51" s="62">
        <f>+D51*$F$30</f>
        <v>632899.79999999993</v>
      </c>
      <c r="G51" s="121"/>
      <c r="H51" s="108">
        <f t="shared" si="7"/>
        <v>1476766.2</v>
      </c>
      <c r="I51" s="89"/>
      <c r="J51" s="90"/>
      <c r="K51" s="89">
        <v>1476766.2</v>
      </c>
      <c r="L51" s="49"/>
      <c r="M51" s="49"/>
      <c r="N51" s="49"/>
      <c r="O51" s="60"/>
      <c r="P51" s="60"/>
      <c r="Q51" s="60"/>
      <c r="R51" s="60"/>
      <c r="S51" s="60"/>
      <c r="T51" s="80"/>
      <c r="U51" s="83"/>
      <c r="V51" s="49"/>
      <c r="W51" s="49">
        <v>1476766.2</v>
      </c>
      <c r="X51" s="49"/>
      <c r="Y51" s="49"/>
      <c r="Z51" s="49"/>
      <c r="AA51" s="49"/>
      <c r="AB51" s="49"/>
      <c r="AC51" s="49"/>
      <c r="AD51" s="49"/>
      <c r="AE51" s="49"/>
      <c r="AF51" s="49"/>
      <c r="AG51" s="122">
        <f t="shared" si="8"/>
        <v>1476766.2</v>
      </c>
      <c r="AH51" s="25">
        <f t="shared" si="5"/>
        <v>0</v>
      </c>
      <c r="AK51" s="83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50"/>
      <c r="AW51" s="109">
        <f t="shared" si="11"/>
        <v>0</v>
      </c>
      <c r="AX51" s="144">
        <f t="shared" si="6"/>
        <v>1476766.2</v>
      </c>
    </row>
    <row r="52" spans="1:50">
      <c r="A52" s="5">
        <v>20</v>
      </c>
      <c r="B52" s="11" t="s">
        <v>72</v>
      </c>
      <c r="C52" s="48">
        <v>1239</v>
      </c>
      <c r="D52" s="12">
        <v>3034031</v>
      </c>
      <c r="E52" s="61">
        <f>+D52*$E$30</f>
        <v>2123821.6999999997</v>
      </c>
      <c r="F52" s="62">
        <f>+D52*$F$30</f>
        <v>910209.29999999993</v>
      </c>
      <c r="G52" s="121"/>
      <c r="H52" s="108">
        <f t="shared" si="7"/>
        <v>2123821.6999999997</v>
      </c>
      <c r="I52" s="89"/>
      <c r="J52" s="90"/>
      <c r="K52" s="89">
        <v>2123821.6999999997</v>
      </c>
      <c r="L52" s="49"/>
      <c r="M52" s="49"/>
      <c r="N52" s="49"/>
      <c r="O52" s="60"/>
      <c r="P52" s="60"/>
      <c r="Q52" s="60"/>
      <c r="R52" s="60"/>
      <c r="S52" s="60"/>
      <c r="T52" s="80"/>
      <c r="U52" s="83"/>
      <c r="V52" s="49"/>
      <c r="W52" s="49">
        <v>2123821.6999999997</v>
      </c>
      <c r="X52" s="49"/>
      <c r="Y52" s="49"/>
      <c r="Z52" s="49"/>
      <c r="AA52" s="49"/>
      <c r="AB52" s="49"/>
      <c r="AC52" s="49"/>
      <c r="AD52" s="49"/>
      <c r="AE52" s="49"/>
      <c r="AF52" s="49"/>
      <c r="AG52" s="122">
        <f t="shared" si="8"/>
        <v>2123821.6999999997</v>
      </c>
      <c r="AH52" s="25">
        <f t="shared" si="5"/>
        <v>0</v>
      </c>
      <c r="AK52" s="83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50"/>
      <c r="AW52" s="109">
        <f t="shared" si="11"/>
        <v>0</v>
      </c>
      <c r="AX52" s="144">
        <f t="shared" si="6"/>
        <v>2123821.6999999997</v>
      </c>
    </row>
    <row r="53" spans="1:50">
      <c r="A53" s="5">
        <v>21</v>
      </c>
      <c r="B53" s="11" t="s">
        <v>53</v>
      </c>
      <c r="C53" s="48">
        <v>2534</v>
      </c>
      <c r="D53" s="12">
        <v>13184560</v>
      </c>
      <c r="E53" s="61">
        <f>+D53*$E$30</f>
        <v>9229192</v>
      </c>
      <c r="F53" s="62">
        <f>+D53*$F$30</f>
        <v>3955368</v>
      </c>
      <c r="G53" s="121"/>
      <c r="H53" s="108">
        <f t="shared" si="7"/>
        <v>9229192</v>
      </c>
      <c r="I53" s="89"/>
      <c r="J53" s="90"/>
      <c r="K53" s="89"/>
      <c r="L53" s="49"/>
      <c r="M53" s="49">
        <v>9229192</v>
      </c>
      <c r="N53" s="49"/>
      <c r="O53" s="60"/>
      <c r="P53" s="60"/>
      <c r="Q53" s="60"/>
      <c r="R53" s="60"/>
      <c r="S53" s="60"/>
      <c r="T53" s="80"/>
      <c r="U53" s="83"/>
      <c r="V53" s="49"/>
      <c r="W53" s="49"/>
      <c r="X53" s="49"/>
      <c r="Y53" s="49">
        <v>9229192</v>
      </c>
      <c r="Z53" s="49"/>
      <c r="AA53" s="49"/>
      <c r="AB53" s="49"/>
      <c r="AC53" s="49"/>
      <c r="AD53" s="49"/>
      <c r="AE53" s="49"/>
      <c r="AF53" s="49"/>
      <c r="AG53" s="122">
        <f t="shared" si="8"/>
        <v>9229192</v>
      </c>
      <c r="AH53" s="25">
        <f t="shared" si="5"/>
        <v>0</v>
      </c>
      <c r="AK53" s="83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50"/>
      <c r="AW53" s="109">
        <f t="shared" si="11"/>
        <v>0</v>
      </c>
      <c r="AX53" s="144">
        <f t="shared" si="6"/>
        <v>9229192</v>
      </c>
    </row>
    <row r="54" spans="1:50">
      <c r="A54" s="5">
        <v>22</v>
      </c>
      <c r="B54" s="11" t="s">
        <v>54</v>
      </c>
      <c r="C54" s="48"/>
      <c r="D54" s="12"/>
      <c r="E54" s="61"/>
      <c r="F54" s="62"/>
      <c r="G54" s="121"/>
      <c r="H54" s="108">
        <f t="shared" si="7"/>
        <v>0</v>
      </c>
      <c r="I54" s="89"/>
      <c r="J54" s="90"/>
      <c r="K54" s="89"/>
      <c r="L54" s="49"/>
      <c r="M54" s="49"/>
      <c r="N54" s="49"/>
      <c r="O54" s="60"/>
      <c r="P54" s="60"/>
      <c r="Q54" s="60"/>
      <c r="R54" s="60"/>
      <c r="S54" s="60"/>
      <c r="T54" s="80"/>
      <c r="U54" s="83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122">
        <f t="shared" si="8"/>
        <v>0</v>
      </c>
      <c r="AH54" s="25">
        <f t="shared" si="5"/>
        <v>0</v>
      </c>
      <c r="AK54" s="83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50"/>
      <c r="AW54" s="109">
        <f t="shared" si="11"/>
        <v>0</v>
      </c>
      <c r="AX54" s="144">
        <f t="shared" si="6"/>
        <v>0</v>
      </c>
    </row>
    <row r="55" spans="1:50">
      <c r="A55" s="5">
        <v>23</v>
      </c>
      <c r="B55" s="11" t="s">
        <v>55</v>
      </c>
      <c r="C55" s="48"/>
      <c r="D55" s="12"/>
      <c r="E55" s="61"/>
      <c r="F55" s="62"/>
      <c r="G55" s="121"/>
      <c r="H55" s="108">
        <f t="shared" si="7"/>
        <v>0</v>
      </c>
      <c r="I55" s="89"/>
      <c r="J55" s="90"/>
      <c r="K55" s="89"/>
      <c r="L55" s="49"/>
      <c r="M55" s="49"/>
      <c r="N55" s="49"/>
      <c r="O55" s="60"/>
      <c r="P55" s="60"/>
      <c r="Q55" s="60"/>
      <c r="R55" s="60"/>
      <c r="S55" s="60"/>
      <c r="T55" s="80"/>
      <c r="U55" s="83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122">
        <f t="shared" si="8"/>
        <v>0</v>
      </c>
      <c r="AH55" s="25">
        <f t="shared" si="5"/>
        <v>0</v>
      </c>
      <c r="AK55" s="83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50"/>
      <c r="AW55" s="109">
        <f t="shared" si="11"/>
        <v>0</v>
      </c>
      <c r="AX55" s="144">
        <f t="shared" si="6"/>
        <v>0</v>
      </c>
    </row>
    <row r="56" spans="1:50">
      <c r="A56" s="5">
        <v>24</v>
      </c>
      <c r="B56" s="11" t="s">
        <v>56</v>
      </c>
      <c r="C56" s="48">
        <v>1848</v>
      </c>
      <c r="D56" s="12">
        <v>10373959</v>
      </c>
      <c r="E56" s="61">
        <f>+D56*E30</f>
        <v>7261771.2999999998</v>
      </c>
      <c r="F56" s="62">
        <f>+D56*F30</f>
        <v>3112187.6999999997</v>
      </c>
      <c r="G56" s="121"/>
      <c r="H56" s="108">
        <f t="shared" si="7"/>
        <v>7261771</v>
      </c>
      <c r="I56" s="89"/>
      <c r="J56" s="90"/>
      <c r="K56" s="89">
        <v>7261771</v>
      </c>
      <c r="L56" s="49"/>
      <c r="M56" s="49">
        <v>7261771</v>
      </c>
      <c r="N56" s="49">
        <v>-7261771</v>
      </c>
      <c r="O56" s="60"/>
      <c r="P56" s="60"/>
      <c r="Q56" s="60"/>
      <c r="R56" s="60"/>
      <c r="S56" s="60"/>
      <c r="T56" s="80"/>
      <c r="U56" s="83"/>
      <c r="V56" s="49"/>
      <c r="W56" s="49">
        <v>7261771</v>
      </c>
      <c r="X56" s="49"/>
      <c r="Y56" s="49">
        <v>7261771</v>
      </c>
      <c r="Z56" s="49">
        <v>-7261771</v>
      </c>
      <c r="AA56" s="49"/>
      <c r="AB56" s="49"/>
      <c r="AC56" s="49"/>
      <c r="AD56" s="49"/>
      <c r="AE56" s="49"/>
      <c r="AF56" s="49"/>
      <c r="AG56" s="122">
        <f t="shared" si="8"/>
        <v>7261771</v>
      </c>
      <c r="AH56" s="25">
        <f t="shared" si="5"/>
        <v>0</v>
      </c>
      <c r="AK56" s="83">
        <v>0</v>
      </c>
      <c r="AL56" s="49">
        <v>0</v>
      </c>
      <c r="AM56" s="49">
        <v>0</v>
      </c>
      <c r="AN56" s="49">
        <v>2910358</v>
      </c>
      <c r="AO56" s="49">
        <v>911844</v>
      </c>
      <c r="AP56" s="49"/>
      <c r="AQ56" s="49"/>
      <c r="AR56" s="49"/>
      <c r="AS56" s="49"/>
      <c r="AT56" s="49"/>
      <c r="AU56" s="49"/>
      <c r="AV56" s="50"/>
      <c r="AW56" s="109">
        <f t="shared" si="11"/>
        <v>3822202</v>
      </c>
      <c r="AX56" s="144">
        <f t="shared" si="6"/>
        <v>3439569</v>
      </c>
    </row>
    <row r="57" spans="1:50" ht="28.5">
      <c r="A57" s="5">
        <v>25</v>
      </c>
      <c r="B57" s="15" t="s">
        <v>73</v>
      </c>
      <c r="C57" s="48">
        <v>1851</v>
      </c>
      <c r="D57" s="12">
        <v>6069505</v>
      </c>
      <c r="E57" s="61">
        <f>+D57*E30</f>
        <v>4248653.5</v>
      </c>
      <c r="F57" s="62">
        <f>+D57*F30</f>
        <v>1820851.5</v>
      </c>
      <c r="G57" s="121"/>
      <c r="H57" s="108">
        <f t="shared" si="7"/>
        <v>4248653</v>
      </c>
      <c r="I57" s="89"/>
      <c r="J57" s="90"/>
      <c r="K57" s="89">
        <v>4248653</v>
      </c>
      <c r="L57" s="49"/>
      <c r="M57" s="49"/>
      <c r="N57" s="49"/>
      <c r="O57" s="60"/>
      <c r="P57" s="60"/>
      <c r="Q57" s="60"/>
      <c r="R57" s="60"/>
      <c r="S57" s="60"/>
      <c r="T57" s="80"/>
      <c r="U57" s="83"/>
      <c r="V57" s="49"/>
      <c r="W57" s="49">
        <v>4248653</v>
      </c>
      <c r="X57" s="49"/>
      <c r="Y57" s="49"/>
      <c r="Z57" s="49"/>
      <c r="AA57" s="49"/>
      <c r="AB57" s="49"/>
      <c r="AC57" s="49"/>
      <c r="AD57" s="49"/>
      <c r="AE57" s="49"/>
      <c r="AF57" s="49"/>
      <c r="AG57" s="122">
        <f t="shared" si="8"/>
        <v>4248653</v>
      </c>
      <c r="AH57" s="25">
        <f t="shared" si="5"/>
        <v>0</v>
      </c>
      <c r="AK57" s="83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50"/>
      <c r="AW57" s="109">
        <f t="shared" si="11"/>
        <v>0</v>
      </c>
      <c r="AX57" s="144">
        <f t="shared" si="6"/>
        <v>4248653</v>
      </c>
    </row>
    <row r="58" spans="1:50">
      <c r="A58" s="5">
        <v>26</v>
      </c>
      <c r="B58" s="11" t="s">
        <v>57</v>
      </c>
      <c r="C58" s="48"/>
      <c r="D58" s="12"/>
      <c r="E58" s="61"/>
      <c r="F58" s="62"/>
      <c r="G58" s="121"/>
      <c r="H58" s="108">
        <f t="shared" si="7"/>
        <v>0</v>
      </c>
      <c r="I58" s="89"/>
      <c r="J58" s="90"/>
      <c r="K58" s="89"/>
      <c r="L58" s="49"/>
      <c r="M58" s="49"/>
      <c r="N58" s="49"/>
      <c r="O58" s="60"/>
      <c r="P58" s="60"/>
      <c r="Q58" s="60"/>
      <c r="R58" s="60"/>
      <c r="S58" s="60"/>
      <c r="T58" s="80"/>
      <c r="U58" s="83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122">
        <f t="shared" si="8"/>
        <v>0</v>
      </c>
      <c r="AH58" s="25">
        <f t="shared" si="5"/>
        <v>0</v>
      </c>
      <c r="AK58" s="83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50"/>
      <c r="AW58" s="109">
        <f t="shared" si="11"/>
        <v>0</v>
      </c>
      <c r="AX58" s="144">
        <f t="shared" si="6"/>
        <v>0</v>
      </c>
    </row>
    <row r="59" spans="1:50">
      <c r="A59" s="5">
        <v>27</v>
      </c>
      <c r="B59" s="11" t="s">
        <v>58</v>
      </c>
      <c r="C59" s="48"/>
      <c r="D59" s="12"/>
      <c r="E59" s="61"/>
      <c r="F59" s="62"/>
      <c r="G59" s="121"/>
      <c r="H59" s="108">
        <f t="shared" si="7"/>
        <v>0</v>
      </c>
      <c r="I59" s="89"/>
      <c r="J59" s="90"/>
      <c r="K59" s="89"/>
      <c r="L59" s="49"/>
      <c r="M59" s="49"/>
      <c r="N59" s="49"/>
      <c r="O59" s="60"/>
      <c r="P59" s="60"/>
      <c r="Q59" s="60"/>
      <c r="R59" s="60"/>
      <c r="S59" s="60"/>
      <c r="T59" s="80"/>
      <c r="U59" s="83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122">
        <f t="shared" si="8"/>
        <v>0</v>
      </c>
      <c r="AH59" s="25">
        <f t="shared" si="5"/>
        <v>0</v>
      </c>
      <c r="AK59" s="83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50"/>
      <c r="AW59" s="109">
        <f t="shared" si="11"/>
        <v>0</v>
      </c>
      <c r="AX59" s="144">
        <f t="shared" si="6"/>
        <v>0</v>
      </c>
    </row>
    <row r="60" spans="1:50">
      <c r="A60" s="5">
        <v>28</v>
      </c>
      <c r="B60" s="11" t="s">
        <v>74</v>
      </c>
      <c r="C60" s="48"/>
      <c r="D60" s="12"/>
      <c r="E60" s="61"/>
      <c r="F60" s="62"/>
      <c r="G60" s="121"/>
      <c r="H60" s="108">
        <f t="shared" si="7"/>
        <v>0</v>
      </c>
      <c r="I60" s="89"/>
      <c r="J60" s="90"/>
      <c r="K60" s="89"/>
      <c r="L60" s="49"/>
      <c r="M60" s="49"/>
      <c r="N60" s="49"/>
      <c r="O60" s="60"/>
      <c r="P60" s="60"/>
      <c r="Q60" s="60"/>
      <c r="R60" s="60"/>
      <c r="S60" s="60"/>
      <c r="T60" s="80"/>
      <c r="U60" s="83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122">
        <f t="shared" si="8"/>
        <v>0</v>
      </c>
      <c r="AH60" s="25">
        <f t="shared" si="5"/>
        <v>0</v>
      </c>
      <c r="AK60" s="83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50"/>
      <c r="AW60" s="109">
        <f t="shared" si="11"/>
        <v>0</v>
      </c>
      <c r="AX60" s="144">
        <f t="shared" si="6"/>
        <v>0</v>
      </c>
    </row>
    <row r="61" spans="1:50">
      <c r="A61" s="5">
        <v>29</v>
      </c>
      <c r="B61" s="11" t="s">
        <v>75</v>
      </c>
      <c r="C61" s="48"/>
      <c r="D61" s="12"/>
      <c r="E61" s="61"/>
      <c r="F61" s="62"/>
      <c r="G61" s="121"/>
      <c r="H61" s="108">
        <f t="shared" si="7"/>
        <v>0</v>
      </c>
      <c r="I61" s="89"/>
      <c r="J61" s="90"/>
      <c r="K61" s="89"/>
      <c r="L61" s="49"/>
      <c r="M61" s="49"/>
      <c r="N61" s="49"/>
      <c r="O61" s="60"/>
      <c r="P61" s="60"/>
      <c r="Q61" s="60"/>
      <c r="R61" s="60"/>
      <c r="S61" s="60"/>
      <c r="T61" s="80"/>
      <c r="U61" s="83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122">
        <f t="shared" si="8"/>
        <v>0</v>
      </c>
      <c r="AH61" s="25">
        <f t="shared" si="5"/>
        <v>0</v>
      </c>
      <c r="AK61" s="83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50"/>
      <c r="AW61" s="109">
        <f t="shared" si="11"/>
        <v>0</v>
      </c>
      <c r="AX61" s="144">
        <f t="shared" si="6"/>
        <v>0</v>
      </c>
    </row>
    <row r="62" spans="1:50">
      <c r="A62" s="5">
        <v>30</v>
      </c>
      <c r="B62" s="11" t="s">
        <v>59</v>
      </c>
      <c r="C62" s="48">
        <v>1846</v>
      </c>
      <c r="D62" s="12">
        <v>63789432</v>
      </c>
      <c r="E62" s="61">
        <f>+D62*E30</f>
        <v>44652602.399999999</v>
      </c>
      <c r="F62" s="62">
        <f>+D62*F30</f>
        <v>19136829.599999998</v>
      </c>
      <c r="G62" s="121"/>
      <c r="H62" s="108">
        <f t="shared" si="7"/>
        <v>44652602</v>
      </c>
      <c r="I62" s="89"/>
      <c r="J62" s="90"/>
      <c r="K62" s="89">
        <v>44652602</v>
      </c>
      <c r="L62" s="49"/>
      <c r="M62" s="49"/>
      <c r="N62" s="49"/>
      <c r="O62" s="60"/>
      <c r="P62" s="60"/>
      <c r="Q62" s="60"/>
      <c r="R62" s="60"/>
      <c r="S62" s="60"/>
      <c r="T62" s="80"/>
      <c r="U62" s="83"/>
      <c r="V62" s="49"/>
      <c r="W62" s="49">
        <v>44652602</v>
      </c>
      <c r="X62" s="49"/>
      <c r="Y62" s="49"/>
      <c r="Z62" s="49"/>
      <c r="AA62" s="49"/>
      <c r="AB62" s="49"/>
      <c r="AC62" s="49"/>
      <c r="AD62" s="49"/>
      <c r="AE62" s="49"/>
      <c r="AF62" s="49"/>
      <c r="AG62" s="122">
        <f t="shared" si="8"/>
        <v>44652602</v>
      </c>
      <c r="AH62" s="25">
        <f t="shared" si="5"/>
        <v>0</v>
      </c>
      <c r="AK62" s="83">
        <v>0</v>
      </c>
      <c r="AL62" s="49">
        <v>0</v>
      </c>
      <c r="AM62" s="49">
        <v>0</v>
      </c>
      <c r="AN62" s="49">
        <v>0</v>
      </c>
      <c r="AO62" s="49">
        <v>4831517</v>
      </c>
      <c r="AP62" s="49">
        <v>1798207</v>
      </c>
      <c r="AQ62" s="49"/>
      <c r="AR62" s="49"/>
      <c r="AS62" s="49"/>
      <c r="AT62" s="49"/>
      <c r="AU62" s="49"/>
      <c r="AV62" s="50"/>
      <c r="AW62" s="109">
        <f t="shared" si="11"/>
        <v>6629724</v>
      </c>
      <c r="AX62" s="144">
        <f t="shared" si="6"/>
        <v>38022878</v>
      </c>
    </row>
    <row r="63" spans="1:50">
      <c r="A63" s="5">
        <v>31</v>
      </c>
      <c r="B63" s="11" t="s">
        <v>60</v>
      </c>
      <c r="C63" s="48"/>
      <c r="D63" s="12"/>
      <c r="E63" s="61"/>
      <c r="F63" s="62"/>
      <c r="G63" s="121"/>
      <c r="H63" s="108">
        <f t="shared" si="7"/>
        <v>0</v>
      </c>
      <c r="I63" s="89"/>
      <c r="J63" s="90"/>
      <c r="K63" s="89"/>
      <c r="L63" s="49"/>
      <c r="M63" s="49"/>
      <c r="N63" s="49"/>
      <c r="O63" s="60"/>
      <c r="P63" s="60"/>
      <c r="Q63" s="60"/>
      <c r="R63" s="60"/>
      <c r="S63" s="60"/>
      <c r="T63" s="80"/>
      <c r="U63" s="83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122">
        <f t="shared" si="8"/>
        <v>0</v>
      </c>
      <c r="AH63" s="25">
        <f t="shared" si="5"/>
        <v>0</v>
      </c>
      <c r="AK63" s="83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50"/>
      <c r="AW63" s="109">
        <f t="shared" si="11"/>
        <v>0</v>
      </c>
      <c r="AX63" s="144">
        <f t="shared" si="6"/>
        <v>0</v>
      </c>
    </row>
    <row r="64" spans="1:50">
      <c r="A64" s="5">
        <v>32</v>
      </c>
      <c r="B64" s="11" t="s">
        <v>61</v>
      </c>
      <c r="C64" s="48">
        <v>1374</v>
      </c>
      <c r="D64" s="12">
        <v>4050116</v>
      </c>
      <c r="E64" s="61">
        <f>+D64*E30</f>
        <v>2835081.1999999997</v>
      </c>
      <c r="F64" s="62">
        <f>+D64*F30</f>
        <v>1215034.8</v>
      </c>
      <c r="G64" s="121"/>
      <c r="H64" s="108">
        <f t="shared" si="7"/>
        <v>2835081.1999999997</v>
      </c>
      <c r="I64" s="89"/>
      <c r="J64" s="90"/>
      <c r="K64" s="89">
        <v>2835081.1999999997</v>
      </c>
      <c r="L64" s="49"/>
      <c r="M64" s="49"/>
      <c r="N64" s="49"/>
      <c r="O64" s="60"/>
      <c r="P64" s="60"/>
      <c r="Q64" s="60"/>
      <c r="R64" s="60"/>
      <c r="S64" s="60"/>
      <c r="T64" s="80"/>
      <c r="U64" s="83"/>
      <c r="V64" s="49"/>
      <c r="W64" s="49">
        <v>2835081</v>
      </c>
      <c r="X64" s="49"/>
      <c r="Y64" s="49"/>
      <c r="Z64" s="49"/>
      <c r="AA64" s="49"/>
      <c r="AB64" s="49"/>
      <c r="AC64" s="49"/>
      <c r="AD64" s="49"/>
      <c r="AE64" s="49"/>
      <c r="AF64" s="49"/>
      <c r="AG64" s="122">
        <f t="shared" si="8"/>
        <v>2835081</v>
      </c>
      <c r="AH64" s="25">
        <f t="shared" si="5"/>
        <v>0.19999999972060323</v>
      </c>
      <c r="AK64" s="83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50"/>
      <c r="AW64" s="109">
        <f t="shared" si="11"/>
        <v>0</v>
      </c>
      <c r="AX64" s="144">
        <f t="shared" si="6"/>
        <v>2835081</v>
      </c>
    </row>
    <row r="65" spans="1:50">
      <c r="A65" s="5">
        <v>33</v>
      </c>
      <c r="B65" s="17" t="s">
        <v>76</v>
      </c>
      <c r="C65" s="51"/>
      <c r="D65" s="18"/>
      <c r="E65" s="73"/>
      <c r="F65" s="74"/>
      <c r="G65" s="124"/>
      <c r="H65" s="108">
        <f t="shared" si="7"/>
        <v>0</v>
      </c>
      <c r="I65" s="96"/>
      <c r="J65" s="95"/>
      <c r="K65" s="96"/>
      <c r="L65" s="52"/>
      <c r="M65" s="52"/>
      <c r="N65" s="52"/>
      <c r="O65" s="60"/>
      <c r="P65" s="60"/>
      <c r="Q65" s="60"/>
      <c r="R65" s="60"/>
      <c r="S65" s="60"/>
      <c r="T65" s="80"/>
      <c r="U65" s="84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122">
        <f t="shared" si="8"/>
        <v>0</v>
      </c>
      <c r="AH65" s="25">
        <f t="shared" si="5"/>
        <v>0</v>
      </c>
      <c r="AK65" s="84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3"/>
      <c r="AW65" s="109">
        <f t="shared" si="11"/>
        <v>0</v>
      </c>
      <c r="AX65" s="144">
        <f t="shared" si="6"/>
        <v>0</v>
      </c>
    </row>
    <row r="66" spans="1:50">
      <c r="A66" s="5">
        <v>34</v>
      </c>
      <c r="B66" s="17" t="s">
        <v>96</v>
      </c>
      <c r="C66" s="51" t="s">
        <v>80</v>
      </c>
      <c r="D66" s="18">
        <f>5901129+63282000</f>
        <v>69183129</v>
      </c>
      <c r="E66" s="73">
        <v>4130790.3</v>
      </c>
      <c r="F66" s="74">
        <v>1770338.7</v>
      </c>
      <c r="G66" s="124">
        <v>63282000</v>
      </c>
      <c r="H66" s="108">
        <f t="shared" si="7"/>
        <v>67578864</v>
      </c>
      <c r="I66" s="96"/>
      <c r="J66" s="95"/>
      <c r="K66" s="96">
        <v>4130790</v>
      </c>
      <c r="L66" s="52">
        <v>40166610</v>
      </c>
      <c r="M66" s="52">
        <v>23281464</v>
      </c>
      <c r="N66" s="52"/>
      <c r="O66" s="60"/>
      <c r="P66" s="60"/>
      <c r="Q66" s="60"/>
      <c r="R66" s="60"/>
      <c r="S66" s="60"/>
      <c r="T66" s="80"/>
      <c r="U66" s="84"/>
      <c r="V66" s="52"/>
      <c r="W66" s="52">
        <v>4130790</v>
      </c>
      <c r="X66" s="52">
        <v>40166610</v>
      </c>
      <c r="Y66" s="52">
        <v>23281464</v>
      </c>
      <c r="Z66" s="52"/>
      <c r="AA66" s="52"/>
      <c r="AB66" s="52"/>
      <c r="AC66" s="52"/>
      <c r="AD66" s="52"/>
      <c r="AE66" s="52"/>
      <c r="AF66" s="52"/>
      <c r="AG66" s="122">
        <f t="shared" si="8"/>
        <v>67578864</v>
      </c>
      <c r="AH66" s="25">
        <f t="shared" si="5"/>
        <v>0</v>
      </c>
      <c r="AK66" s="84">
        <v>0</v>
      </c>
      <c r="AL66" s="52">
        <v>0</v>
      </c>
      <c r="AM66" s="52">
        <v>353704</v>
      </c>
      <c r="AN66" s="52">
        <f>822772+8462678</f>
        <v>9285450</v>
      </c>
      <c r="AO66" s="52">
        <f>719786+11699586</f>
        <v>12419372</v>
      </c>
      <c r="AP66" s="52">
        <v>363844</v>
      </c>
      <c r="AQ66" s="52"/>
      <c r="AR66" s="52"/>
      <c r="AS66" s="52"/>
      <c r="AT66" s="52"/>
      <c r="AU66" s="52"/>
      <c r="AV66" s="53"/>
      <c r="AW66" s="109">
        <f t="shared" si="11"/>
        <v>22422370</v>
      </c>
      <c r="AX66" s="144">
        <f t="shared" si="6"/>
        <v>45156494</v>
      </c>
    </row>
    <row r="67" spans="1:50">
      <c r="A67" s="5">
        <v>35</v>
      </c>
      <c r="B67" s="17" t="s">
        <v>97</v>
      </c>
      <c r="C67" s="51"/>
      <c r="D67" s="18"/>
      <c r="E67" s="73"/>
      <c r="F67" s="74"/>
      <c r="G67" s="124"/>
      <c r="H67" s="108">
        <f t="shared" si="7"/>
        <v>0</v>
      </c>
      <c r="I67" s="96"/>
      <c r="J67" s="95"/>
      <c r="K67" s="96"/>
      <c r="L67" s="52"/>
      <c r="M67" s="52"/>
      <c r="N67" s="52"/>
      <c r="O67" s="60"/>
      <c r="P67" s="60"/>
      <c r="Q67" s="60"/>
      <c r="R67" s="60"/>
      <c r="S67" s="60"/>
      <c r="T67" s="80"/>
      <c r="U67" s="84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122">
        <f t="shared" ref="AG67:AG73" si="12">SUM(U67:AF67)</f>
        <v>0</v>
      </c>
      <c r="AH67" s="25">
        <f t="shared" si="5"/>
        <v>0</v>
      </c>
      <c r="AK67" s="84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3"/>
      <c r="AW67" s="109">
        <f t="shared" ref="AW67:AW73" si="13">SUM(AK67:AV67)</f>
        <v>0</v>
      </c>
      <c r="AX67" s="144">
        <f t="shared" si="6"/>
        <v>0</v>
      </c>
    </row>
    <row r="68" spans="1:50">
      <c r="A68" s="5">
        <v>36</v>
      </c>
      <c r="B68" s="17" t="s">
        <v>98</v>
      </c>
      <c r="C68" s="51"/>
      <c r="D68" s="18"/>
      <c r="E68" s="73"/>
      <c r="F68" s="74"/>
      <c r="G68" s="124"/>
      <c r="H68" s="108">
        <f t="shared" si="7"/>
        <v>0</v>
      </c>
      <c r="I68" s="96"/>
      <c r="J68" s="95"/>
      <c r="K68" s="96"/>
      <c r="L68" s="52"/>
      <c r="M68" s="52"/>
      <c r="N68" s="52"/>
      <c r="O68" s="60"/>
      <c r="P68" s="60"/>
      <c r="Q68" s="60"/>
      <c r="R68" s="60"/>
      <c r="S68" s="60"/>
      <c r="T68" s="80"/>
      <c r="U68" s="84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122">
        <f t="shared" si="12"/>
        <v>0</v>
      </c>
      <c r="AH68" s="25">
        <f t="shared" si="5"/>
        <v>0</v>
      </c>
      <c r="AK68" s="84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3"/>
      <c r="AW68" s="109">
        <f t="shared" si="13"/>
        <v>0</v>
      </c>
      <c r="AX68" s="144">
        <f t="shared" si="6"/>
        <v>0</v>
      </c>
    </row>
    <row r="69" spans="1:50">
      <c r="A69" s="5">
        <v>37</v>
      </c>
      <c r="B69" s="17" t="s">
        <v>81</v>
      </c>
      <c r="C69" s="51">
        <v>2250</v>
      </c>
      <c r="D69" s="18">
        <v>22562980</v>
      </c>
      <c r="E69" s="73">
        <f>+D69*0.5</f>
        <v>11281490</v>
      </c>
      <c r="F69" s="74">
        <f>+D69*0.25</f>
        <v>5640745</v>
      </c>
      <c r="G69" s="124">
        <f>+D69*0.25</f>
        <v>5640745</v>
      </c>
      <c r="H69" s="108">
        <f t="shared" si="7"/>
        <v>11281480</v>
      </c>
      <c r="I69" s="96"/>
      <c r="J69" s="95"/>
      <c r="K69" s="96"/>
      <c r="L69" s="52"/>
      <c r="M69" s="52">
        <v>11281480</v>
      </c>
      <c r="N69" s="52"/>
      <c r="O69" s="60"/>
      <c r="P69" s="60"/>
      <c r="Q69" s="60"/>
      <c r="R69" s="60"/>
      <c r="S69" s="60"/>
      <c r="T69" s="80"/>
      <c r="U69" s="84"/>
      <c r="V69" s="52"/>
      <c r="W69" s="52"/>
      <c r="X69" s="52"/>
      <c r="Y69" s="52">
        <v>11281480</v>
      </c>
      <c r="Z69" s="52"/>
      <c r="AA69" s="52"/>
      <c r="AB69" s="52"/>
      <c r="AC69" s="52"/>
      <c r="AD69" s="52"/>
      <c r="AE69" s="52"/>
      <c r="AF69" s="52"/>
      <c r="AG69" s="122">
        <f t="shared" si="12"/>
        <v>11281480</v>
      </c>
      <c r="AH69" s="25">
        <f t="shared" si="5"/>
        <v>0</v>
      </c>
      <c r="AK69" s="84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3"/>
      <c r="AW69" s="109">
        <f t="shared" si="13"/>
        <v>0</v>
      </c>
      <c r="AX69" s="144">
        <f t="shared" si="6"/>
        <v>11281480</v>
      </c>
    </row>
    <row r="70" spans="1:50">
      <c r="A70" s="5">
        <v>38</v>
      </c>
      <c r="B70" s="17" t="s">
        <v>82</v>
      </c>
      <c r="C70" s="51">
        <v>2879</v>
      </c>
      <c r="D70" s="18">
        <v>2369943</v>
      </c>
      <c r="E70" s="73">
        <f>+D70*E30</f>
        <v>1658960.0999999999</v>
      </c>
      <c r="F70" s="74">
        <f>+D70*F30</f>
        <v>710982.9</v>
      </c>
      <c r="G70" s="124"/>
      <c r="H70" s="108">
        <f t="shared" si="7"/>
        <v>1658960</v>
      </c>
      <c r="I70" s="96"/>
      <c r="J70" s="95"/>
      <c r="K70" s="96"/>
      <c r="L70" s="52"/>
      <c r="M70" s="52">
        <v>1658960</v>
      </c>
      <c r="N70" s="52"/>
      <c r="O70" s="60"/>
      <c r="P70" s="60"/>
      <c r="Q70" s="60"/>
      <c r="R70" s="60"/>
      <c r="S70" s="60"/>
      <c r="T70" s="80"/>
      <c r="U70" s="84"/>
      <c r="V70" s="52"/>
      <c r="W70" s="52"/>
      <c r="X70" s="52"/>
      <c r="Y70" s="52">
        <v>1658960</v>
      </c>
      <c r="Z70" s="52"/>
      <c r="AA70" s="52"/>
      <c r="AB70" s="52"/>
      <c r="AC70" s="52"/>
      <c r="AD70" s="52"/>
      <c r="AE70" s="52"/>
      <c r="AF70" s="52"/>
      <c r="AG70" s="122">
        <f t="shared" si="12"/>
        <v>1658960</v>
      </c>
      <c r="AH70" s="25">
        <f t="shared" si="5"/>
        <v>0</v>
      </c>
      <c r="AK70" s="84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3"/>
      <c r="AW70" s="109">
        <f t="shared" si="13"/>
        <v>0</v>
      </c>
      <c r="AX70" s="144">
        <f t="shared" si="6"/>
        <v>1658960</v>
      </c>
    </row>
    <row r="71" spans="1:50">
      <c r="A71" s="5">
        <v>39</v>
      </c>
      <c r="B71" s="17" t="s">
        <v>83</v>
      </c>
      <c r="C71" s="51"/>
      <c r="D71" s="18"/>
      <c r="E71" s="73"/>
      <c r="F71" s="74"/>
      <c r="G71" s="124"/>
      <c r="H71" s="108">
        <f t="shared" si="7"/>
        <v>0</v>
      </c>
      <c r="I71" s="96"/>
      <c r="J71" s="95"/>
      <c r="K71" s="96"/>
      <c r="L71" s="52"/>
      <c r="M71" s="52"/>
      <c r="N71" s="52"/>
      <c r="O71" s="60"/>
      <c r="P71" s="60"/>
      <c r="Q71" s="60"/>
      <c r="R71" s="60"/>
      <c r="S71" s="60"/>
      <c r="T71" s="80"/>
      <c r="U71" s="84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122">
        <f t="shared" si="12"/>
        <v>0</v>
      </c>
      <c r="AH71" s="25">
        <f t="shared" si="5"/>
        <v>0</v>
      </c>
      <c r="AK71" s="84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3"/>
      <c r="AW71" s="109">
        <f t="shared" si="13"/>
        <v>0</v>
      </c>
      <c r="AX71" s="144">
        <f t="shared" si="6"/>
        <v>0</v>
      </c>
    </row>
    <row r="72" spans="1:50">
      <c r="A72" s="5">
        <v>40</v>
      </c>
      <c r="B72" s="17" t="s">
        <v>84</v>
      </c>
      <c r="C72" s="51"/>
      <c r="D72" s="18"/>
      <c r="E72" s="73"/>
      <c r="F72" s="74"/>
      <c r="G72" s="124"/>
      <c r="H72" s="108">
        <f t="shared" si="7"/>
        <v>0</v>
      </c>
      <c r="I72" s="96"/>
      <c r="J72" s="95"/>
      <c r="K72" s="96"/>
      <c r="L72" s="52"/>
      <c r="M72" s="52"/>
      <c r="N72" s="52"/>
      <c r="O72" s="60"/>
      <c r="P72" s="60"/>
      <c r="Q72" s="60"/>
      <c r="R72" s="60"/>
      <c r="S72" s="60"/>
      <c r="T72" s="80"/>
      <c r="U72" s="84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122">
        <f t="shared" si="12"/>
        <v>0</v>
      </c>
      <c r="AH72" s="25">
        <f t="shared" si="5"/>
        <v>0</v>
      </c>
      <c r="AK72" s="84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3"/>
      <c r="AW72" s="109">
        <f t="shared" si="13"/>
        <v>0</v>
      </c>
      <c r="AX72" s="144">
        <f t="shared" si="6"/>
        <v>0</v>
      </c>
    </row>
    <row r="73" spans="1:50">
      <c r="A73" s="5">
        <v>41</v>
      </c>
      <c r="B73" s="17" t="s">
        <v>85</v>
      </c>
      <c r="C73" s="51"/>
      <c r="D73" s="18"/>
      <c r="E73" s="73"/>
      <c r="F73" s="74"/>
      <c r="G73" s="124"/>
      <c r="H73" s="108">
        <f t="shared" si="7"/>
        <v>0</v>
      </c>
      <c r="I73" s="96"/>
      <c r="J73" s="95"/>
      <c r="K73" s="96"/>
      <c r="L73" s="52"/>
      <c r="M73" s="52"/>
      <c r="N73" s="52"/>
      <c r="O73" s="60"/>
      <c r="P73" s="60"/>
      <c r="Q73" s="60"/>
      <c r="R73" s="60"/>
      <c r="S73" s="60"/>
      <c r="T73" s="80"/>
      <c r="U73" s="84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122">
        <f t="shared" si="12"/>
        <v>0</v>
      </c>
      <c r="AH73" s="25">
        <f t="shared" si="5"/>
        <v>0</v>
      </c>
      <c r="AK73" s="84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3"/>
      <c r="AW73" s="109">
        <f t="shared" si="13"/>
        <v>0</v>
      </c>
      <c r="AX73" s="144">
        <f t="shared" si="6"/>
        <v>0</v>
      </c>
    </row>
    <row r="74" spans="1:50">
      <c r="A74" s="5">
        <v>42</v>
      </c>
      <c r="B74" s="17" t="s">
        <v>90</v>
      </c>
      <c r="C74" s="51">
        <v>3250</v>
      </c>
      <c r="D74" s="18">
        <v>2931020</v>
      </c>
      <c r="E74" s="160" t="s">
        <v>91</v>
      </c>
      <c r="F74" s="161"/>
      <c r="G74" s="162"/>
      <c r="H74" s="108">
        <f t="shared" si="7"/>
        <v>2051714</v>
      </c>
      <c r="I74" s="96"/>
      <c r="J74" s="95"/>
      <c r="K74" s="96"/>
      <c r="L74" s="52"/>
      <c r="M74" s="52"/>
      <c r="N74" s="52">
        <v>2051714</v>
      </c>
      <c r="O74" s="60"/>
      <c r="P74" s="60"/>
      <c r="Q74" s="60"/>
      <c r="R74" s="60"/>
      <c r="S74" s="60"/>
      <c r="T74" s="80"/>
      <c r="U74" s="84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122">
        <f t="shared" ref="AG74:AG79" si="14">SUM(U74:AF74)</f>
        <v>0</v>
      </c>
      <c r="AH74" s="25">
        <f t="shared" si="5"/>
        <v>2051714</v>
      </c>
      <c r="AK74" s="84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3"/>
      <c r="AW74" s="109">
        <f t="shared" ref="AW74:AW79" si="15">SUM(AK74:AV74)</f>
        <v>0</v>
      </c>
      <c r="AX74" s="144">
        <f t="shared" si="6"/>
        <v>0</v>
      </c>
    </row>
    <row r="75" spans="1:50">
      <c r="A75" s="5">
        <v>43</v>
      </c>
      <c r="B75" s="17" t="s">
        <v>92</v>
      </c>
      <c r="C75" s="51">
        <v>3251</v>
      </c>
      <c r="D75" s="18">
        <v>6095150</v>
      </c>
      <c r="E75" s="160" t="s">
        <v>91</v>
      </c>
      <c r="F75" s="161"/>
      <c r="G75" s="162"/>
      <c r="H75" s="108">
        <f t="shared" si="7"/>
        <v>4266605</v>
      </c>
      <c r="I75" s="96"/>
      <c r="J75" s="95"/>
      <c r="K75" s="96"/>
      <c r="L75" s="52"/>
      <c r="M75" s="52"/>
      <c r="N75" s="52">
        <v>4266605</v>
      </c>
      <c r="O75" s="60"/>
      <c r="P75" s="60"/>
      <c r="Q75" s="60"/>
      <c r="R75" s="60"/>
      <c r="S75" s="60"/>
      <c r="T75" s="80"/>
      <c r="U75" s="84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122">
        <f t="shared" si="14"/>
        <v>0</v>
      </c>
      <c r="AH75" s="25">
        <f t="shared" si="5"/>
        <v>4266605</v>
      </c>
      <c r="AK75" s="84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3"/>
      <c r="AW75" s="109">
        <f t="shared" si="15"/>
        <v>0</v>
      </c>
      <c r="AX75" s="144">
        <f t="shared" si="6"/>
        <v>0</v>
      </c>
    </row>
    <row r="76" spans="1:50">
      <c r="A76" s="5">
        <v>44</v>
      </c>
      <c r="B76" s="17" t="s">
        <v>99</v>
      </c>
      <c r="C76" s="51"/>
      <c r="D76" s="18"/>
      <c r="E76" s="157"/>
      <c r="F76" s="158"/>
      <c r="G76" s="158"/>
      <c r="H76" s="108">
        <f t="shared" si="7"/>
        <v>0</v>
      </c>
      <c r="I76" s="96"/>
      <c r="J76" s="95"/>
      <c r="K76" s="96"/>
      <c r="L76" s="52"/>
      <c r="M76" s="52"/>
      <c r="N76" s="52"/>
      <c r="O76" s="60"/>
      <c r="P76" s="60"/>
      <c r="Q76" s="60"/>
      <c r="R76" s="60"/>
      <c r="S76" s="60"/>
      <c r="T76" s="80"/>
      <c r="U76" s="84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122">
        <f t="shared" si="14"/>
        <v>0</v>
      </c>
      <c r="AH76" s="25">
        <f t="shared" si="5"/>
        <v>0</v>
      </c>
      <c r="AK76" s="84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3"/>
      <c r="AW76" s="109">
        <f t="shared" si="15"/>
        <v>0</v>
      </c>
      <c r="AX76" s="144">
        <f t="shared" si="6"/>
        <v>0</v>
      </c>
    </row>
    <row r="77" spans="1:50">
      <c r="A77" s="5">
        <v>45</v>
      </c>
      <c r="B77" s="17" t="s">
        <v>100</v>
      </c>
      <c r="C77" s="51"/>
      <c r="D77" s="18"/>
      <c r="E77" s="160" t="s">
        <v>91</v>
      </c>
      <c r="F77" s="161"/>
      <c r="G77" s="162"/>
      <c r="H77" s="108"/>
      <c r="I77" s="96"/>
      <c r="J77" s="95"/>
      <c r="K77" s="96"/>
      <c r="L77" s="52"/>
      <c r="M77" s="52"/>
      <c r="N77" s="52"/>
      <c r="O77" s="60"/>
      <c r="P77" s="60"/>
      <c r="Q77" s="60"/>
      <c r="R77" s="60"/>
      <c r="S77" s="60"/>
      <c r="T77" s="80"/>
      <c r="U77" s="84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122"/>
      <c r="AH77" s="25"/>
      <c r="AK77" s="84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3"/>
      <c r="AW77" s="109"/>
      <c r="AX77" s="144"/>
    </row>
    <row r="78" spans="1:50">
      <c r="A78" s="5">
        <v>46</v>
      </c>
      <c r="B78" s="17" t="s">
        <v>77</v>
      </c>
      <c r="C78" s="51"/>
      <c r="D78" s="18"/>
      <c r="E78" s="73"/>
      <c r="F78" s="74"/>
      <c r="G78" s="124"/>
      <c r="H78" s="108">
        <f t="shared" si="7"/>
        <v>0</v>
      </c>
      <c r="I78" s="96"/>
      <c r="J78" s="95"/>
      <c r="K78" s="96"/>
      <c r="L78" s="52"/>
      <c r="M78" s="52"/>
      <c r="N78" s="52"/>
      <c r="O78" s="60"/>
      <c r="P78" s="60"/>
      <c r="Q78" s="60"/>
      <c r="R78" s="60"/>
      <c r="S78" s="60"/>
      <c r="T78" s="80"/>
      <c r="U78" s="84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122">
        <f t="shared" si="14"/>
        <v>0</v>
      </c>
      <c r="AH78" s="25">
        <f t="shared" si="5"/>
        <v>0</v>
      </c>
      <c r="AK78" s="84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3"/>
      <c r="AW78" s="109">
        <f t="shared" si="15"/>
        <v>0</v>
      </c>
      <c r="AX78" s="144">
        <f t="shared" si="6"/>
        <v>0</v>
      </c>
    </row>
    <row r="79" spans="1:50" ht="15" thickBot="1">
      <c r="A79" s="72"/>
      <c r="B79" s="17"/>
      <c r="C79" s="51"/>
      <c r="D79" s="18"/>
      <c r="E79" s="73"/>
      <c r="F79" s="74"/>
      <c r="G79" s="124"/>
      <c r="H79" s="108">
        <f t="shared" si="7"/>
        <v>0</v>
      </c>
      <c r="I79" s="96"/>
      <c r="J79" s="95"/>
      <c r="K79" s="96"/>
      <c r="L79" s="52"/>
      <c r="M79" s="52"/>
      <c r="N79" s="52"/>
      <c r="O79" s="60"/>
      <c r="P79" s="60"/>
      <c r="Q79" s="60"/>
      <c r="R79" s="60"/>
      <c r="S79" s="60"/>
      <c r="T79" s="80"/>
      <c r="U79" s="84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122">
        <f t="shared" si="14"/>
        <v>0</v>
      </c>
      <c r="AH79" s="25">
        <f t="shared" si="5"/>
        <v>0</v>
      </c>
      <c r="AK79" s="84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3"/>
      <c r="AW79" s="109">
        <f t="shared" si="15"/>
        <v>0</v>
      </c>
      <c r="AX79" s="144">
        <f t="shared" si="6"/>
        <v>0</v>
      </c>
    </row>
    <row r="80" spans="1:50" ht="15" thickBot="1">
      <c r="A80" s="188" t="s">
        <v>62</v>
      </c>
      <c r="B80" s="189"/>
      <c r="C80" s="190"/>
      <c r="D80" s="36">
        <f>SUM(D33:D78)</f>
        <v>675159681</v>
      </c>
      <c r="E80" s="37"/>
      <c r="F80" s="38"/>
      <c r="G80" s="125"/>
      <c r="H80" s="126">
        <f t="shared" ref="H80:T80" si="16">SUM(H33:H79)</f>
        <v>460825804.59999996</v>
      </c>
      <c r="I80" s="97">
        <f t="shared" si="16"/>
        <v>0</v>
      </c>
      <c r="J80" s="98">
        <f t="shared" si="16"/>
        <v>0</v>
      </c>
      <c r="K80" s="98">
        <f t="shared" si="16"/>
        <v>255662120.59999996</v>
      </c>
      <c r="L80" s="98">
        <f t="shared" si="16"/>
        <v>46464089</v>
      </c>
      <c r="M80" s="98">
        <f t="shared" si="16"/>
        <v>121894419</v>
      </c>
      <c r="N80" s="98">
        <f t="shared" si="16"/>
        <v>17930862</v>
      </c>
      <c r="O80" s="98">
        <f t="shared" si="16"/>
        <v>18874314</v>
      </c>
      <c r="P80" s="98">
        <f t="shared" si="16"/>
        <v>0</v>
      </c>
      <c r="Q80" s="98">
        <f t="shared" si="16"/>
        <v>0</v>
      </c>
      <c r="R80" s="98">
        <f t="shared" si="16"/>
        <v>0</v>
      </c>
      <c r="S80" s="98">
        <f t="shared" si="16"/>
        <v>0</v>
      </c>
      <c r="T80" s="98">
        <f t="shared" si="16"/>
        <v>0</v>
      </c>
      <c r="U80" s="99">
        <f>SUM(U33:U79)</f>
        <v>0</v>
      </c>
      <c r="V80" s="99">
        <f t="shared" ref="V80:AG80" si="17">SUM(V33:V79)</f>
        <v>0</v>
      </c>
      <c r="W80" s="99">
        <f t="shared" si="17"/>
        <v>255662095.79999998</v>
      </c>
      <c r="X80" s="99">
        <f>SUM(X33:X79)</f>
        <v>46464089</v>
      </c>
      <c r="Y80" s="99">
        <f>SUM(Y33:Y79)</f>
        <v>121894419</v>
      </c>
      <c r="Z80" s="99">
        <f>SUM(Z33:Z79)</f>
        <v>5315039</v>
      </c>
      <c r="AA80" s="99">
        <f t="shared" si="17"/>
        <v>18874314</v>
      </c>
      <c r="AB80" s="99">
        <f t="shared" si="17"/>
        <v>0</v>
      </c>
      <c r="AC80" s="99">
        <f t="shared" si="17"/>
        <v>0</v>
      </c>
      <c r="AD80" s="99">
        <f t="shared" si="17"/>
        <v>0</v>
      </c>
      <c r="AE80" s="99">
        <f t="shared" si="17"/>
        <v>0</v>
      </c>
      <c r="AF80" s="99">
        <f t="shared" si="17"/>
        <v>0</v>
      </c>
      <c r="AG80" s="99">
        <f t="shared" si="17"/>
        <v>448209956.79999995</v>
      </c>
      <c r="AH80" s="39">
        <f>+H80-AG80</f>
        <v>12615847.800000012</v>
      </c>
      <c r="AK80" s="146">
        <f>SUM(AK33:AK79)</f>
        <v>15055673</v>
      </c>
      <c r="AL80" s="146">
        <f t="shared" ref="AL80:AV80" si="18">SUM(AL33:AL79)</f>
        <v>20856430</v>
      </c>
      <c r="AM80" s="146">
        <f t="shared" si="18"/>
        <v>18899468</v>
      </c>
      <c r="AN80" s="146">
        <f t="shared" si="18"/>
        <v>35912291</v>
      </c>
      <c r="AO80" s="146">
        <f t="shared" si="18"/>
        <v>36697192</v>
      </c>
      <c r="AP80" s="146">
        <f t="shared" si="18"/>
        <v>17069884</v>
      </c>
      <c r="AQ80" s="146">
        <f t="shared" si="18"/>
        <v>0</v>
      </c>
      <c r="AR80" s="146">
        <f t="shared" si="18"/>
        <v>0</v>
      </c>
      <c r="AS80" s="146">
        <f t="shared" si="18"/>
        <v>0</v>
      </c>
      <c r="AT80" s="146">
        <f t="shared" si="18"/>
        <v>0</v>
      </c>
      <c r="AU80" s="146">
        <f t="shared" si="18"/>
        <v>0</v>
      </c>
      <c r="AV80" s="147">
        <f t="shared" si="18"/>
        <v>0</v>
      </c>
      <c r="AW80" s="148">
        <f>SUM(AW33:AW79)</f>
        <v>144490938</v>
      </c>
      <c r="AX80" s="149">
        <f>SUM(AX33:AX79)</f>
        <v>303719018.79999995</v>
      </c>
    </row>
    <row r="81" spans="1:41" ht="15" thickBot="1">
      <c r="D81" s="150"/>
      <c r="H81" s="151"/>
      <c r="I81" s="151"/>
      <c r="J81" s="151"/>
      <c r="K81" s="151"/>
      <c r="L81" s="151"/>
      <c r="M81" s="151"/>
      <c r="N81" s="151"/>
      <c r="O81" s="151"/>
      <c r="P81" s="151"/>
      <c r="Q81" s="191" t="s">
        <v>93</v>
      </c>
      <c r="R81" s="192"/>
      <c r="S81" s="192"/>
      <c r="T81" s="192"/>
      <c r="U81" s="152">
        <v>3450038</v>
      </c>
      <c r="V81" s="153">
        <v>3450039</v>
      </c>
      <c r="W81" s="152">
        <v>3450040</v>
      </c>
      <c r="X81" s="153">
        <v>3450041</v>
      </c>
      <c r="Y81" s="152">
        <v>3454848</v>
      </c>
      <c r="Z81" s="153">
        <v>3467824</v>
      </c>
      <c r="AA81" s="152"/>
      <c r="AB81" s="153"/>
      <c r="AC81" s="152"/>
      <c r="AD81" s="153"/>
      <c r="AE81" s="152"/>
      <c r="AF81" s="152"/>
      <c r="AG81" s="151"/>
      <c r="AN81" s="159"/>
      <c r="AO81" s="159"/>
    </row>
    <row r="82" spans="1:41" ht="15" thickBot="1">
      <c r="A82" s="193" t="s">
        <v>86</v>
      </c>
      <c r="B82" s="194"/>
      <c r="C82" s="195"/>
      <c r="D82" s="128">
        <f>+D80+D29</f>
        <v>2860638489</v>
      </c>
      <c r="E82" s="129"/>
      <c r="F82" s="130"/>
      <c r="G82" s="130"/>
      <c r="H82" s="131">
        <f>+H29</f>
        <v>1388248136.15306</v>
      </c>
      <c r="I82" s="132">
        <f t="shared" ref="I82:AH82" si="19">+I80+I29</f>
        <v>182123234</v>
      </c>
      <c r="J82" s="132">
        <f t="shared" si="19"/>
        <v>182155765</v>
      </c>
      <c r="K82" s="132">
        <f t="shared" si="19"/>
        <v>437801620.75305998</v>
      </c>
      <c r="L82" s="132">
        <f t="shared" si="19"/>
        <v>286188037</v>
      </c>
      <c r="M82" s="132">
        <f t="shared" si="19"/>
        <v>304131232</v>
      </c>
      <c r="N82" s="132">
        <f t="shared" si="19"/>
        <v>255562925</v>
      </c>
      <c r="O82" s="132">
        <f t="shared" si="19"/>
        <v>201111127</v>
      </c>
      <c r="P82" s="132">
        <f t="shared" si="19"/>
        <v>0</v>
      </c>
      <c r="Q82" s="132">
        <f t="shared" si="19"/>
        <v>0</v>
      </c>
      <c r="R82" s="132">
        <f t="shared" si="19"/>
        <v>0</v>
      </c>
      <c r="S82" s="132">
        <f t="shared" si="19"/>
        <v>0</v>
      </c>
      <c r="T82" s="133">
        <f t="shared" si="19"/>
        <v>0</v>
      </c>
      <c r="U82" s="131">
        <f t="shared" si="19"/>
        <v>182123234</v>
      </c>
      <c r="V82" s="132">
        <f t="shared" si="19"/>
        <v>182155765</v>
      </c>
      <c r="W82" s="134">
        <f t="shared" si="19"/>
        <v>437801595.79999995</v>
      </c>
      <c r="X82" s="131">
        <f>+X80+X29</f>
        <v>286188037</v>
      </c>
      <c r="Y82" s="132">
        <f>+Y80+Y29</f>
        <v>304131232</v>
      </c>
      <c r="Z82" s="134">
        <f>+Z80+Z29</f>
        <v>242947102</v>
      </c>
      <c r="AA82" s="131">
        <f t="shared" si="19"/>
        <v>201111127</v>
      </c>
      <c r="AB82" s="132">
        <f t="shared" si="19"/>
        <v>0</v>
      </c>
      <c r="AC82" s="134">
        <f t="shared" si="19"/>
        <v>0</v>
      </c>
      <c r="AD82" s="131">
        <f t="shared" si="19"/>
        <v>0</v>
      </c>
      <c r="AE82" s="132">
        <f t="shared" si="19"/>
        <v>0</v>
      </c>
      <c r="AF82" s="134">
        <f t="shared" si="19"/>
        <v>0</v>
      </c>
      <c r="AG82" s="135">
        <f t="shared" si="19"/>
        <v>1836458092.8</v>
      </c>
      <c r="AH82" s="136">
        <f t="shared" si="19"/>
        <v>12615847.953059971</v>
      </c>
    </row>
    <row r="84" spans="1:41" ht="57" customHeight="1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Nogales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2020-01-29T14:17:10Z</dcterms:created>
  <dcterms:modified xsi:type="dcterms:W3CDTF">2020-08-20T18:23:03Z</dcterms:modified>
</cp:coreProperties>
</file>