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Z:\FICHA COMUNAL 2019\SEPTIEMBRE\"/>
    </mc:Choice>
  </mc:AlternateContent>
  <xr:revisionPtr revIDLastSave="0" documentId="8_{CBC16E0A-D4C9-4162-A72B-D57D886A05A4}" xr6:coauthVersionLast="44" xr6:coauthVersionMax="44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calcPr calcId="18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57" i="1" l="1"/>
  <c r="O57" i="1"/>
  <c r="N57" i="1"/>
  <c r="L57" i="1"/>
  <c r="K57" i="1"/>
  <c r="I57" i="1"/>
  <c r="G57" i="1"/>
  <c r="F57" i="1"/>
  <c r="M56" i="1"/>
  <c r="M57" i="1" s="1"/>
  <c r="J56" i="1"/>
  <c r="H56" i="1"/>
  <c r="H57" i="1" s="1"/>
  <c r="Q55" i="1"/>
  <c r="D55" i="1"/>
  <c r="Q54" i="1"/>
  <c r="D54" i="1"/>
  <c r="Q53" i="1"/>
  <c r="D53" i="1"/>
  <c r="C53" i="1"/>
  <c r="Q52" i="1"/>
  <c r="D52" i="1"/>
  <c r="Q51" i="1"/>
  <c r="R51" i="1" s="1"/>
  <c r="Q50" i="1"/>
  <c r="D50" i="1"/>
  <c r="Q49" i="1"/>
  <c r="R49" i="1" s="1"/>
  <c r="Q48" i="1"/>
  <c r="R48" i="1" s="1"/>
  <c r="Q47" i="1"/>
  <c r="D47" i="1"/>
  <c r="C47" i="1"/>
  <c r="Q46" i="1"/>
  <c r="D46" i="1"/>
  <c r="Q45" i="1"/>
  <c r="D45" i="1"/>
  <c r="Q44" i="1"/>
  <c r="D44" i="1"/>
  <c r="Q43" i="1"/>
  <c r="R43" i="1" s="1"/>
  <c r="Q42" i="1"/>
  <c r="R42" i="1" s="1"/>
  <c r="Q41" i="1"/>
  <c r="R41" i="1" s="1"/>
  <c r="Q40" i="1"/>
  <c r="R40" i="1" s="1"/>
  <c r="Q39" i="1"/>
  <c r="D39" i="1"/>
  <c r="J38" i="1"/>
  <c r="Q38" i="1" s="1"/>
  <c r="J37" i="1"/>
  <c r="Q37" i="1" s="1"/>
  <c r="J36" i="1"/>
  <c r="Q36" i="1" s="1"/>
  <c r="J35" i="1"/>
  <c r="Q35" i="1" s="1"/>
  <c r="Q34" i="1"/>
  <c r="L9" i="1" s="1"/>
  <c r="D34" i="1"/>
  <c r="Q33" i="1"/>
  <c r="D33" i="1"/>
  <c r="Q32" i="1"/>
  <c r="D32" i="1"/>
  <c r="Q31" i="1"/>
  <c r="R31" i="1" s="1"/>
  <c r="Q30" i="1"/>
  <c r="R30" i="1" s="1"/>
  <c r="Q29" i="1"/>
  <c r="R29" i="1" s="1"/>
  <c r="Q28" i="1"/>
  <c r="R28" i="1" s="1"/>
  <c r="Q27" i="1"/>
  <c r="D27" i="1"/>
  <c r="C27" i="1"/>
  <c r="J26" i="1"/>
  <c r="D26" i="1"/>
  <c r="Q25" i="1"/>
  <c r="D25" i="1"/>
  <c r="Q24" i="1"/>
  <c r="R24" i="1" s="1"/>
  <c r="Q23" i="1"/>
  <c r="D23" i="1"/>
  <c r="Q22" i="1"/>
  <c r="D22" i="1"/>
  <c r="C22" i="1"/>
  <c r="Q21" i="1"/>
  <c r="D21" i="1"/>
  <c r="C21" i="1"/>
  <c r="Q20" i="1"/>
  <c r="D20" i="1"/>
  <c r="Q19" i="1"/>
  <c r="D19" i="1" s="1"/>
  <c r="R19" i="1" s="1"/>
  <c r="C19" i="1"/>
  <c r="Q18" i="1"/>
  <c r="D18" i="1" s="1"/>
  <c r="R18" i="1" s="1"/>
  <c r="C18" i="1"/>
  <c r="E16" i="1"/>
  <c r="E57" i="1" s="1"/>
  <c r="Q15" i="1"/>
  <c r="C15" i="1"/>
  <c r="R44" i="1" l="1"/>
  <c r="R46" i="1"/>
  <c r="R39" i="1"/>
  <c r="R53" i="1"/>
  <c r="R55" i="1"/>
  <c r="R45" i="1"/>
  <c r="R21" i="1"/>
  <c r="R32" i="1"/>
  <c r="R54" i="1"/>
  <c r="R23" i="1"/>
  <c r="R50" i="1"/>
  <c r="R27" i="1"/>
  <c r="R52" i="1"/>
  <c r="R22" i="1"/>
  <c r="R33" i="1"/>
  <c r="R34" i="1"/>
  <c r="L12" i="1" s="1"/>
  <c r="R47" i="1"/>
  <c r="R20" i="1"/>
  <c r="R25" i="1"/>
  <c r="J57" i="1"/>
  <c r="Q16" i="1"/>
  <c r="D16" i="1" s="1"/>
  <c r="R16" i="1" s="1"/>
  <c r="Q26" i="1"/>
  <c r="R26" i="1" s="1"/>
  <c r="D35" i="1"/>
  <c r="R35" i="1" s="1"/>
  <c r="D36" i="1"/>
  <c r="R36" i="1" s="1"/>
  <c r="D37" i="1"/>
  <c r="R37" i="1" s="1"/>
  <c r="D38" i="1"/>
  <c r="R38" i="1" s="1"/>
  <c r="D56" i="1"/>
  <c r="Q56" i="1"/>
  <c r="C16" i="1"/>
  <c r="C57" i="1" s="1"/>
  <c r="D15" i="1"/>
  <c r="R56" i="1" l="1"/>
  <c r="Q57" i="1"/>
  <c r="D57" i="1"/>
  <c r="R15" i="1"/>
  <c r="R57" i="1" l="1"/>
</calcChain>
</file>

<file path=xl/sharedStrings.xml><?xml version="1.0" encoding="utf-8"?>
<sst xmlns="http://schemas.openxmlformats.org/spreadsheetml/2006/main" count="99" uniqueCount="78">
  <si>
    <t>MINISTERIO DE SALUD</t>
  </si>
  <si>
    <t>SERVICIO DE SALUD VIÑA-QUILLOTA</t>
  </si>
  <si>
    <t>DEPARTAMENTO DE FINANZAS</t>
  </si>
  <si>
    <t>UNIDAD DE RECURSOS FINANCIEROS</t>
  </si>
  <si>
    <t>Bpt</t>
  </si>
  <si>
    <t>FICHA COMUNAL AÑO 2019</t>
  </si>
  <si>
    <t>MUNICIPALIDAD:  VIÑA DEL MAR</t>
  </si>
  <si>
    <t>Rut:  70.872.300-2</t>
  </si>
  <si>
    <t>Nº Resolucion</t>
  </si>
  <si>
    <t>PRESUPUESTO Asig. Anual según Resolución</t>
  </si>
  <si>
    <t>Remesa Recibida MINSAL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</si>
  <si>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</si>
  <si>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</si>
  <si>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</si>
  <si>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</si>
  <si>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</si>
  <si>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</si>
  <si>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</si>
  <si>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</si>
  <si>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</si>
  <si>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</si>
  <si>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</si>
  <si>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</si>
  <si>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ACUMULADO </t>
  </si>
  <si>
    <t>SALDO PENDIENTE</t>
  </si>
  <si>
    <t>COMUNA</t>
  </si>
  <si>
    <t>TOTAL</t>
  </si>
  <si>
    <t>SUB-TOTAL</t>
  </si>
  <si>
    <t>Percapita anual</t>
  </si>
  <si>
    <t>Ley</t>
  </si>
  <si>
    <t>Tans a Caregoria C</t>
  </si>
  <si>
    <t>Tans a Caregoria C 2018</t>
  </si>
  <si>
    <t>Conductores</t>
  </si>
  <si>
    <t>Integr. Diferen. Ley 19,813</t>
  </si>
  <si>
    <t>Chile Crece Contigo</t>
  </si>
  <si>
    <t>Descuento Retiro Voluntario Ley 20,589</t>
  </si>
  <si>
    <t>Descuento Retiro Voluntario Ley 20,919</t>
  </si>
  <si>
    <t>Incentivo Retiro + Bonificacion</t>
  </si>
  <si>
    <t xml:space="preserve">Desarrollo Recursos Humanos </t>
  </si>
  <si>
    <t>Misiones de Estudios</t>
  </si>
  <si>
    <t>Reforzamiento SAPU</t>
  </si>
  <si>
    <t>1601-1602-1605-1606-1607</t>
  </si>
  <si>
    <t>SAPU ADD</t>
  </si>
  <si>
    <t>Cirugia Menor</t>
  </si>
  <si>
    <t xml:space="preserve">Resolucion Especialidades </t>
  </si>
  <si>
    <t xml:space="preserve"> Resolutividad Otorrinolaringología</t>
  </si>
  <si>
    <t>C I  Refuerzo Influencia Vacunación Valentina</t>
  </si>
  <si>
    <t>Salud Oral 06 Años</t>
  </si>
  <si>
    <t>Odontologico 60 Años ( Adulto)</t>
  </si>
  <si>
    <t xml:space="preserve"> Cecosf</t>
  </si>
  <si>
    <t>(Nuevo) Niños 4° Medio</t>
  </si>
  <si>
    <t>Hombres Escasos Recursos (HER)</t>
  </si>
  <si>
    <t>Odontologia Domiciliaria</t>
  </si>
  <si>
    <t>Mas Sonrisa</t>
  </si>
  <si>
    <t>Sembrando Sonrisas</t>
  </si>
  <si>
    <t>Plan Mantenimiento</t>
  </si>
  <si>
    <t>Adolescentes</t>
  </si>
  <si>
    <t>Rehabilitacion Integral</t>
  </si>
  <si>
    <t>Acompañamiento Niños Riesgo Social</t>
  </si>
  <si>
    <t>Adultos Atovalentes</t>
  </si>
  <si>
    <t>Imágenes Diagnosticas</t>
  </si>
  <si>
    <t xml:space="preserve">Vacunacion Antiinfluenza AGLReferente Valentina </t>
  </si>
  <si>
    <t>Vida Sana</t>
  </si>
  <si>
    <t>1574 - 3973</t>
  </si>
  <si>
    <t>Apoyo a la Gestion Digitadres</t>
  </si>
  <si>
    <t>Subsal CI DR. Armijo Refuerzo medico y Paramedico SAPU</t>
  </si>
  <si>
    <t>Mejoram. Acceso Atencion Odontologica</t>
  </si>
  <si>
    <t>Programa DIR  ( EX-Intervenciones Breves en Alcohol)</t>
  </si>
  <si>
    <t>Apoyo Gestion Buenas Practicas</t>
  </si>
  <si>
    <t>Fortalecimiento Medicina Familiar</t>
  </si>
  <si>
    <t>Fondo Farmacia Enfermedades Cronicas</t>
  </si>
  <si>
    <t>RES EFEC 28</t>
  </si>
  <si>
    <t>Sename</t>
  </si>
  <si>
    <t>Desempeño Colectivo  Fijo/Variable</t>
  </si>
  <si>
    <t>Total Programas Anual  2019</t>
  </si>
  <si>
    <t>BRISA PASTEN TAPIA</t>
  </si>
  <si>
    <t>ENCARGADO TRASPASOS APS</t>
  </si>
  <si>
    <t>D.S.S. VIÑA DEL MAR-QUILLOTA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</si>
</sst>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_-* #,##0_-;\-* #,##0_-;_-* &quot;-&quot;??_-;_-@_-"/>
    <numFmt numFmtId="167" formatCode="_-[$$-340A]\ * #,##0_-;\-[$$-340A]\ * #,##0_-;_-[$$-340A]\ * &quot;-&quot;_-;_-@_-"/>
    <numFmt numFmtId="168" formatCode="_-&quot;$&quot;\ * #,##0_-;\-&quot;$&quot;\ * #,##0_-;_-&quot;$&quot;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Bookman Old Style"/>
      <family val="1"/>
    </font>
    <font>
      <sz val="14"/>
      <name val="Bookman Old Style"/>
      <family val="1"/>
    </font>
    <font>
      <b/>
      <u/>
      <sz val="14"/>
      <name val="Bookman Old Style"/>
      <family val="1"/>
    </font>
    <font>
      <sz val="14"/>
      <color theme="1"/>
      <name val="Bookman Old Style"/>
      <family val="1"/>
    </font>
    <font>
      <b/>
      <i/>
      <sz val="14"/>
      <name val="Bookman Old Style"/>
      <family val="1"/>
    </font>
    <font>
      <b/>
      <i/>
      <u/>
      <sz val="26"/>
      <name val="Bookman Old Style"/>
      <family val="1"/>
    </font>
    <font>
      <b/>
      <i/>
      <u/>
      <sz val="14"/>
      <name val="Bookman Old Style"/>
      <family val="1"/>
    </font>
    <font>
      <sz val="10"/>
      <name val="Arial"/>
      <family val="2"/>
    </font>
    <font>
      <b/>
      <sz val="14"/>
      <color indexed="63"/>
      <name val="Bookman Old Style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66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/>
    <xf numFmtId="0" fontId="3" fillId="2" borderId="0" xfId="0" applyFont="1" applyFill="1" applyAlignment="1"/>
    <xf numFmtId="0" fontId="5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4" fillId="2" borderId="0" xfId="0" applyFont="1" applyFill="1" applyAlignment="1"/>
    <xf numFmtId="0" fontId="8" fillId="2" borderId="0" xfId="0" applyFont="1" applyFill="1"/>
    <xf numFmtId="9" fontId="3" fillId="2" borderId="0" xfId="3" applyFont="1" applyFill="1" applyAlignment="1">
      <alignment horizontal="center"/>
    </xf>
    <xf numFmtId="166" fontId="3" fillId="2" borderId="0" xfId="1" applyNumberFormat="1" applyFont="1" applyFill="1" applyAlignment="1">
      <alignment horizontal="center"/>
    </xf>
    <xf numFmtId="166" fontId="3" fillId="2" borderId="0" xfId="1" applyNumberFormat="1" applyFont="1" applyFill="1"/>
    <xf numFmtId="166" fontId="3" fillId="2" borderId="0" xfId="0" applyNumberFormat="1" applyFont="1" applyFill="1"/>
    <xf numFmtId="0" fontId="8" fillId="2" borderId="0" xfId="0" applyFont="1" applyFill="1" applyAlignment="1">
      <alignment horizontal="center"/>
    </xf>
    <xf numFmtId="0" fontId="6" fillId="2" borderId="0" xfId="0" applyFont="1" applyFill="1" applyAlignment="1">
      <alignment horizontal="right"/>
    </xf>
    <xf numFmtId="0" fontId="3" fillId="0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4" borderId="4" xfId="4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2" fillId="4" borderId="5" xfId="4" applyFont="1" applyFill="1" applyBorder="1" applyAlignment="1">
      <alignment horizontal="center" vertical="center" wrapText="1"/>
    </xf>
    <xf numFmtId="167" fontId="3" fillId="0" borderId="6" xfId="4" applyNumberFormat="1" applyFont="1" applyFill="1" applyBorder="1" applyAlignment="1">
      <alignment horizontal="center" vertical="center" wrapText="1"/>
    </xf>
    <xf numFmtId="167" fontId="2" fillId="0" borderId="7" xfId="0" applyNumberFormat="1" applyFont="1" applyFill="1" applyBorder="1" applyAlignment="1">
      <alignment horizontal="right" vertical="center"/>
    </xf>
    <xf numFmtId="167" fontId="2" fillId="0" borderId="8" xfId="1" applyNumberFormat="1" applyFont="1" applyFill="1" applyBorder="1"/>
    <xf numFmtId="167" fontId="2" fillId="2" borderId="7" xfId="1" applyNumberFormat="1" applyFont="1" applyFill="1" applyBorder="1"/>
    <xf numFmtId="167" fontId="2" fillId="2" borderId="8" xfId="1" applyNumberFormat="1" applyFont="1" applyFill="1" applyBorder="1"/>
    <xf numFmtId="167" fontId="2" fillId="5" borderId="8" xfId="1" applyNumberFormat="1" applyFont="1" applyFill="1" applyBorder="1"/>
    <xf numFmtId="167" fontId="3" fillId="0" borderId="9" xfId="4" applyNumberFormat="1" applyFont="1" applyFill="1" applyBorder="1" applyAlignment="1">
      <alignment horizontal="center" vertical="center" wrapText="1"/>
    </xf>
    <xf numFmtId="167" fontId="2" fillId="0" borderId="10" xfId="0" applyNumberFormat="1" applyFont="1" applyFill="1" applyBorder="1" applyAlignment="1">
      <alignment horizontal="right" vertical="center"/>
    </xf>
    <xf numFmtId="167" fontId="2" fillId="0" borderId="11" xfId="1" applyNumberFormat="1" applyFont="1" applyFill="1" applyBorder="1"/>
    <xf numFmtId="167" fontId="2" fillId="2" borderId="10" xfId="1" applyNumberFormat="1" applyFont="1" applyFill="1" applyBorder="1"/>
    <xf numFmtId="167" fontId="2" fillId="2" borderId="11" xfId="1" applyNumberFormat="1" applyFont="1" applyFill="1" applyBorder="1"/>
    <xf numFmtId="167" fontId="2" fillId="5" borderId="11" xfId="1" applyNumberFormat="1" applyFont="1" applyFill="1" applyBorder="1"/>
    <xf numFmtId="167" fontId="2" fillId="0" borderId="11" xfId="0" applyNumberFormat="1" applyFont="1" applyFill="1" applyBorder="1"/>
    <xf numFmtId="167" fontId="3" fillId="0" borderId="9" xfId="4" applyNumberFormat="1" applyFont="1" applyFill="1" applyBorder="1" applyAlignment="1">
      <alignment vertical="center" wrapText="1"/>
    </xf>
    <xf numFmtId="167" fontId="3" fillId="0" borderId="12" xfId="4" applyNumberFormat="1" applyFont="1" applyFill="1" applyBorder="1" applyAlignment="1">
      <alignment vertical="center" wrapText="1"/>
    </xf>
    <xf numFmtId="167" fontId="3" fillId="0" borderId="6" xfId="4" applyNumberFormat="1" applyFont="1" applyFill="1" applyBorder="1" applyAlignment="1">
      <alignment vertical="center" wrapText="1"/>
    </xf>
    <xf numFmtId="167" fontId="3" fillId="0" borderId="13" xfId="4" applyNumberFormat="1" applyFont="1" applyFill="1" applyBorder="1" applyAlignment="1">
      <alignment vertical="center" wrapText="1"/>
    </xf>
    <xf numFmtId="167" fontId="2" fillId="2" borderId="11" xfId="0" applyNumberFormat="1" applyFont="1" applyFill="1" applyBorder="1" applyAlignment="1">
      <alignment horizontal="right" vertical="center"/>
    </xf>
    <xf numFmtId="167" fontId="2" fillId="0" borderId="10" xfId="1" applyNumberFormat="1" applyFont="1" applyFill="1" applyBorder="1"/>
    <xf numFmtId="3" fontId="10" fillId="3" borderId="3" xfId="4" applyNumberFormat="1" applyFont="1" applyFill="1" applyBorder="1" applyAlignment="1">
      <alignment horizontal="left" vertical="center" wrapText="1"/>
    </xf>
    <xf numFmtId="0" fontId="2" fillId="4" borderId="1" xfId="4" applyFont="1" applyFill="1" applyBorder="1" applyAlignment="1">
      <alignment horizontal="center" vertical="center" wrapText="1"/>
    </xf>
    <xf numFmtId="167" fontId="2" fillId="3" borderId="14" xfId="0" applyNumberFormat="1" applyFont="1" applyFill="1" applyBorder="1" applyAlignment="1">
      <alignment horizontal="right" vertical="center"/>
    </xf>
    <xf numFmtId="167" fontId="2" fillId="3" borderId="3" xfId="0" applyNumberFormat="1" applyFont="1" applyFill="1" applyBorder="1" applyAlignment="1">
      <alignment horizontal="right" vertical="center"/>
    </xf>
    <xf numFmtId="167" fontId="2" fillId="3" borderId="1" xfId="0" applyNumberFormat="1" applyFont="1" applyFill="1" applyBorder="1" applyAlignment="1">
      <alignment horizontal="right" vertical="center"/>
    </xf>
    <xf numFmtId="0" fontId="3" fillId="2" borderId="0" xfId="0" applyFont="1" applyFill="1" applyBorder="1"/>
    <xf numFmtId="168" fontId="3" fillId="2" borderId="0" xfId="2" applyNumberFormat="1" applyFont="1" applyFill="1" applyBorder="1"/>
    <xf numFmtId="0" fontId="2" fillId="2" borderId="0" xfId="0" applyFont="1" applyFill="1" applyBorder="1" applyAlignment="1">
      <alignment horizontal="center"/>
    </xf>
    <xf numFmtId="167" fontId="3" fillId="2" borderId="0" xfId="0" applyNumberFormat="1" applyFont="1" applyFill="1" applyBorder="1"/>
    <xf numFmtId="0" fontId="3" fillId="2" borderId="4" xfId="0" applyFont="1" applyFill="1" applyBorder="1"/>
    <xf numFmtId="0" fontId="3" fillId="2" borderId="2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5" fillId="2" borderId="18" xfId="0" applyFont="1" applyFill="1" applyBorder="1"/>
    <xf numFmtId="0" fontId="5" fillId="2" borderId="19" xfId="0" applyFont="1" applyFill="1" applyBorder="1"/>
    <xf numFmtId="0" fontId="5" fillId="2" borderId="19" xfId="0" applyFont="1" applyFill="1" applyBorder="1" applyAlignment="1">
      <alignment horizontal="center"/>
    </xf>
    <xf numFmtId="0" fontId="5" fillId="2" borderId="20" xfId="0" applyFont="1" applyFill="1" applyBorder="1"/>
    <xf numFmtId="0" fontId="7" fillId="2" borderId="0" xfId="0" applyFont="1" applyFill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</cellXfs>
  <cellStyles count="5">
    <cellStyle name="Millares" xfId="1" builtinId="3"/>
    <cellStyle name="Moneda" xfId="2" builtinId="4"/>
    <cellStyle name="Normal" xfId="0" builtinId="0"/>
    <cellStyle name="Normal_Simulacion 3.1" xfId="4" xr:uid="{00000000-0005-0000-0000-000003000000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5"/>
  <sheetViews>
    <sheetView tabSelected="1" zoomScale="90" zoomScaleNormal="90" workbookViewId="0">
      <selection activeCell="A61" sqref="A61"/>
    </sheetView>
  </sheetViews>
  <sheetFormatPr baseColWidth="10" defaultRowHeight="15" x14ac:dyDescent="0.25"/>
  <cols>
    <col min="1" max="1" width="58.85546875" bestFit="1" customWidth="1"/>
    <col min="2" max="2" width="23.85546875" customWidth="1"/>
    <col min="3" max="3" width="29.5703125" bestFit="1" customWidth="1"/>
    <col min="4" max="4" width="41.5703125" bestFit="1" customWidth="1"/>
    <col min="5" max="7" width="27.7109375" bestFit="1" customWidth="1"/>
    <col min="8" max="8" width="27.85546875" bestFit="1" customWidth="1"/>
    <col min="9" max="10" width="27.7109375" bestFit="1" customWidth="1"/>
    <col min="11" max="11" width="27.85546875" bestFit="1" customWidth="1"/>
    <col min="12" max="13" width="27.7109375" bestFit="1" customWidth="1"/>
    <col min="14" max="16" width="18.28515625" bestFit="1" customWidth="1"/>
    <col min="17" max="17" width="29.5703125" bestFit="1" customWidth="1"/>
    <col min="18" max="18" width="24.7109375" bestFit="1" customWidth="1"/>
  </cols>
  <sheetData>
    <row r="1" spans="1:18" ht="18" x14ac:dyDescent="0.25">
      <c r="A1" s="1" t="s">
        <v>0</v>
      </c>
      <c r="B1" s="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18" x14ac:dyDescent="0.25">
      <c r="A2" s="1" t="s">
        <v>1</v>
      </c>
      <c r="B2" s="1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18" x14ac:dyDescent="0.25">
      <c r="A3" s="1" t="s">
        <v>2</v>
      </c>
      <c r="B3" s="1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8" x14ac:dyDescent="0.25">
      <c r="A4" s="4" t="s">
        <v>3</v>
      </c>
      <c r="B4" s="4"/>
      <c r="C4" s="5"/>
      <c r="D4" s="5"/>
      <c r="E4" s="5"/>
      <c r="F4" s="5"/>
      <c r="G4" s="5"/>
      <c r="H4" s="5"/>
      <c r="I4" s="5"/>
      <c r="J4" s="5"/>
      <c r="K4" s="6"/>
      <c r="L4" s="6"/>
      <c r="M4" s="6"/>
      <c r="N4" s="6"/>
      <c r="O4" s="6"/>
      <c r="P4" s="3"/>
      <c r="Q4" s="3"/>
      <c r="R4" s="3"/>
    </row>
    <row r="5" spans="1:18" ht="18" x14ac:dyDescent="0.25">
      <c r="A5" s="7" t="s">
        <v>4</v>
      </c>
      <c r="B5" s="7"/>
      <c r="C5" s="8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33" x14ac:dyDescent="0.45">
      <c r="A6" s="7"/>
      <c r="B6" s="7"/>
      <c r="C6" s="62" t="s">
        <v>5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</row>
    <row r="7" spans="1:18" ht="18" x14ac:dyDescent="0.25">
      <c r="A7" s="7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</row>
    <row r="8" spans="1:18" ht="18" x14ac:dyDescent="0.25">
      <c r="A8" s="10" t="s">
        <v>6</v>
      </c>
      <c r="B8" s="10"/>
      <c r="C8" s="11"/>
      <c r="D8" s="1"/>
      <c r="E8" s="4"/>
      <c r="F8" s="3"/>
      <c r="G8" s="3"/>
      <c r="H8" s="6"/>
      <c r="I8" s="6"/>
      <c r="J8" s="3"/>
      <c r="K8" s="3"/>
      <c r="L8" s="3"/>
      <c r="M8" s="3"/>
      <c r="N8" s="3"/>
      <c r="O8" s="3"/>
      <c r="P8" s="3"/>
      <c r="Q8" s="3"/>
      <c r="R8" s="3"/>
    </row>
    <row r="9" spans="1:18" ht="18" x14ac:dyDescent="0.25">
      <c r="A9" s="10" t="s">
        <v>7</v>
      </c>
      <c r="B9" s="10"/>
      <c r="C9" s="12"/>
      <c r="D9" s="1"/>
      <c r="E9" s="3"/>
      <c r="F9" s="3"/>
      <c r="G9" s="13">
        <v>11093515.788959268</v>
      </c>
      <c r="H9" s="3"/>
      <c r="I9" s="3"/>
      <c r="J9" s="3"/>
      <c r="K9" s="3"/>
      <c r="L9" s="14">
        <f>+Q34/G9</f>
        <v>8.0000000620475831</v>
      </c>
      <c r="M9" s="3"/>
      <c r="N9" s="3"/>
      <c r="O9" s="3"/>
      <c r="P9" s="3"/>
      <c r="Q9" s="3"/>
      <c r="R9" s="3"/>
    </row>
    <row r="10" spans="1:18" ht="18" x14ac:dyDescent="0.25">
      <c r="A10" s="10"/>
      <c r="B10" s="10"/>
      <c r="C10" s="15"/>
      <c r="D10" s="1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8" ht="18" x14ac:dyDescent="0.25">
      <c r="A11" s="16"/>
      <c r="B11" s="16"/>
      <c r="C11" s="3"/>
      <c r="D11" s="1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18" ht="18.75" thickBot="1" x14ac:dyDescent="0.3">
      <c r="A12" s="3"/>
      <c r="B12" s="3"/>
      <c r="C12" s="2"/>
      <c r="D12" s="3"/>
      <c r="E12" s="3"/>
      <c r="F12" s="3"/>
      <c r="G12" s="3"/>
      <c r="H12" s="3"/>
      <c r="I12" s="3"/>
      <c r="J12" s="3"/>
      <c r="K12" s="3"/>
      <c r="L12" s="14">
        <f>+R34/G9</f>
        <v>1.0000000190237914</v>
      </c>
      <c r="M12" s="3"/>
      <c r="N12" s="3"/>
      <c r="O12" s="3"/>
      <c r="P12" s="3"/>
      <c r="Q12" s="3"/>
      <c r="R12" s="3"/>
    </row>
    <row r="13" spans="1:18" ht="54.75" thickBot="1" x14ac:dyDescent="0.3">
      <c r="A13" s="17"/>
      <c r="B13" s="18" t="s">
        <v>8</v>
      </c>
      <c r="C13" s="19" t="s">
        <v>9</v>
      </c>
      <c r="D13" s="20" t="s">
        <v>10</v>
      </c>
      <c r="E13" s="18" t="s">
        <v>11</v>
      </c>
      <c r="F13" s="18" t="s">
        <v>12</v>
      </c>
      <c r="G13" s="18" t="s">
        <v>13</v>
      </c>
      <c r="H13" s="18" t="s">
        <v>14</v>
      </c>
      <c r="I13" s="18" t="s">
        <v>15</v>
      </c>
      <c r="J13" s="18" t="s">
        <v>16</v>
      </c>
      <c r="K13" s="18" t="s">
        <v>17</v>
      </c>
      <c r="L13" s="18" t="s">
        <v>18</v>
      </c>
      <c r="M13" s="18" t="s">
        <v>19</v>
      </c>
      <c r="N13" s="18" t="s">
        <v>20</v>
      </c>
      <c r="O13" s="18" t="s">
        <v>21</v>
      </c>
      <c r="P13" s="18" t="s">
        <v>22</v>
      </c>
      <c r="Q13" s="18" t="s">
        <v>23</v>
      </c>
      <c r="R13" s="18" t="s">
        <v>24</v>
      </c>
    </row>
    <row r="14" spans="1:18" ht="18.75" thickBot="1" x14ac:dyDescent="0.3">
      <c r="A14" s="21" t="s">
        <v>25</v>
      </c>
      <c r="B14" s="22"/>
      <c r="C14" s="23" t="s">
        <v>26</v>
      </c>
      <c r="D14" s="23" t="s">
        <v>26</v>
      </c>
      <c r="E14" s="23" t="s">
        <v>27</v>
      </c>
      <c r="F14" s="23" t="s">
        <v>27</v>
      </c>
      <c r="G14" s="23" t="s">
        <v>27</v>
      </c>
      <c r="H14" s="23" t="s">
        <v>27</v>
      </c>
      <c r="I14" s="23" t="s">
        <v>27</v>
      </c>
      <c r="J14" s="23" t="s">
        <v>27</v>
      </c>
      <c r="K14" s="23" t="s">
        <v>27</v>
      </c>
      <c r="L14" s="23" t="s">
        <v>27</v>
      </c>
      <c r="M14" s="23" t="s">
        <v>27</v>
      </c>
      <c r="N14" s="23" t="s">
        <v>27</v>
      </c>
      <c r="O14" s="23" t="s">
        <v>27</v>
      </c>
      <c r="P14" s="23" t="s">
        <v>27</v>
      </c>
      <c r="Q14" s="23" t="s">
        <v>26</v>
      </c>
      <c r="R14" s="24"/>
    </row>
    <row r="15" spans="1:18" ht="18.75" thickBot="1" x14ac:dyDescent="0.3">
      <c r="A15" s="18" t="s">
        <v>28</v>
      </c>
      <c r="B15" s="25" t="s">
        <v>29</v>
      </c>
      <c r="C15" s="26">
        <f>+E15*12</f>
        <v>18701706744</v>
      </c>
      <c r="D15" s="27">
        <f>+Q15</f>
        <v>14026280058</v>
      </c>
      <c r="E15" s="28">
        <v>1558475562</v>
      </c>
      <c r="F15" s="28">
        <v>1558475562</v>
      </c>
      <c r="G15" s="28">
        <v>1558475562</v>
      </c>
      <c r="H15" s="29">
        <v>1558475562</v>
      </c>
      <c r="I15" s="28">
        <v>1558475562</v>
      </c>
      <c r="J15" s="28">
        <v>1558475562</v>
      </c>
      <c r="K15" s="28">
        <v>1558475562</v>
      </c>
      <c r="L15" s="30">
        <v>1558475562</v>
      </c>
      <c r="M15" s="28">
        <v>1558475562</v>
      </c>
      <c r="N15" s="28"/>
      <c r="O15" s="28"/>
      <c r="P15" s="28"/>
      <c r="Q15" s="31">
        <f t="shared" ref="Q15:Q44" si="0">SUM(E15:P15)</f>
        <v>14026280058</v>
      </c>
      <c r="R15" s="31">
        <f t="shared" ref="R15:R44" si="1">+D15-Q15</f>
        <v>0</v>
      </c>
    </row>
    <row r="16" spans="1:18" ht="18.75" thickBot="1" x14ac:dyDescent="0.3">
      <c r="A16" s="18" t="s">
        <v>30</v>
      </c>
      <c r="B16" s="25" t="s">
        <v>29</v>
      </c>
      <c r="C16" s="32">
        <f t="shared" ref="C16:C19" si="2">+E16*12</f>
        <v>116244288</v>
      </c>
      <c r="D16" s="33">
        <f t="shared" ref="D16:D19" si="3">+Q16</f>
        <v>87183224</v>
      </c>
      <c r="E16" s="34">
        <f>9687024</f>
        <v>9687024</v>
      </c>
      <c r="F16" s="34">
        <v>9687025</v>
      </c>
      <c r="G16" s="34">
        <v>9687025</v>
      </c>
      <c r="H16" s="35">
        <v>9687025</v>
      </c>
      <c r="I16" s="34">
        <v>9687025</v>
      </c>
      <c r="J16" s="34">
        <v>9687025</v>
      </c>
      <c r="K16" s="34">
        <v>9687025</v>
      </c>
      <c r="L16" s="36">
        <v>9687025</v>
      </c>
      <c r="M16" s="34">
        <v>9687025</v>
      </c>
      <c r="N16" s="34"/>
      <c r="O16" s="34"/>
      <c r="P16" s="34"/>
      <c r="Q16" s="37">
        <f t="shared" si="0"/>
        <v>87183224</v>
      </c>
      <c r="R16" s="31">
        <f t="shared" si="1"/>
        <v>0</v>
      </c>
    </row>
    <row r="17" spans="1:18" ht="18.75" thickBot="1" x14ac:dyDescent="0.3">
      <c r="A17" s="18" t="s">
        <v>31</v>
      </c>
      <c r="B17" s="25"/>
      <c r="C17" s="32"/>
      <c r="D17" s="33"/>
      <c r="E17" s="34">
        <v>18718888</v>
      </c>
      <c r="F17" s="34"/>
      <c r="G17" s="34"/>
      <c r="H17" s="35"/>
      <c r="I17" s="34"/>
      <c r="J17" s="34"/>
      <c r="K17" s="34"/>
      <c r="L17" s="36"/>
      <c r="M17" s="34"/>
      <c r="N17" s="34"/>
      <c r="O17" s="34"/>
      <c r="P17" s="34"/>
      <c r="Q17" s="37"/>
      <c r="R17" s="31"/>
    </row>
    <row r="18" spans="1:18" ht="18.75" thickBot="1" x14ac:dyDescent="0.3">
      <c r="A18" s="18" t="s">
        <v>32</v>
      </c>
      <c r="B18" s="25" t="s">
        <v>29</v>
      </c>
      <c r="C18" s="32">
        <f t="shared" si="2"/>
        <v>25230192</v>
      </c>
      <c r="D18" s="33">
        <f t="shared" si="3"/>
        <v>18811416</v>
      </c>
      <c r="E18" s="34">
        <v>2102516</v>
      </c>
      <c r="F18" s="34">
        <v>2102516</v>
      </c>
      <c r="G18" s="34">
        <v>2102516</v>
      </c>
      <c r="H18" s="35">
        <v>2102516</v>
      </c>
      <c r="I18" s="34">
        <v>2102516</v>
      </c>
      <c r="J18" s="34">
        <v>2102516</v>
      </c>
      <c r="K18" s="34">
        <v>2079810</v>
      </c>
      <c r="L18" s="36">
        <v>2084961</v>
      </c>
      <c r="M18" s="34">
        <v>2031549</v>
      </c>
      <c r="N18" s="34"/>
      <c r="O18" s="34"/>
      <c r="P18" s="34"/>
      <c r="Q18" s="37">
        <f t="shared" si="0"/>
        <v>18811416</v>
      </c>
      <c r="R18" s="31">
        <f t="shared" si="1"/>
        <v>0</v>
      </c>
    </row>
    <row r="19" spans="1:18" ht="18.75" thickBot="1" x14ac:dyDescent="0.3">
      <c r="A19" s="18" t="s">
        <v>33</v>
      </c>
      <c r="B19" s="25" t="s">
        <v>29</v>
      </c>
      <c r="C19" s="32">
        <f t="shared" si="2"/>
        <v>27927096</v>
      </c>
      <c r="D19" s="33">
        <f t="shared" si="3"/>
        <v>20945330</v>
      </c>
      <c r="E19" s="34">
        <v>2327258</v>
      </c>
      <c r="F19" s="34">
        <v>2327259</v>
      </c>
      <c r="G19" s="34">
        <v>2327259</v>
      </c>
      <c r="H19" s="35">
        <v>2327259</v>
      </c>
      <c r="I19" s="34">
        <v>2327259</v>
      </c>
      <c r="J19" s="34">
        <v>2327259</v>
      </c>
      <c r="K19" s="34">
        <v>2327259</v>
      </c>
      <c r="L19" s="36">
        <v>2327259</v>
      </c>
      <c r="M19" s="34">
        <v>2327259</v>
      </c>
      <c r="N19" s="34"/>
      <c r="O19" s="34"/>
      <c r="P19" s="34"/>
      <c r="Q19" s="37">
        <f t="shared" si="0"/>
        <v>20945330</v>
      </c>
      <c r="R19" s="31">
        <f t="shared" si="1"/>
        <v>0</v>
      </c>
    </row>
    <row r="20" spans="1:18" ht="18.75" thickBot="1" x14ac:dyDescent="0.3">
      <c r="A20" s="18" t="s">
        <v>34</v>
      </c>
      <c r="B20" s="25">
        <v>1600</v>
      </c>
      <c r="C20" s="32">
        <v>148901950</v>
      </c>
      <c r="D20" s="33">
        <f>+H20+38497017</f>
        <v>112947992</v>
      </c>
      <c r="E20" s="34"/>
      <c r="F20" s="34"/>
      <c r="G20" s="34"/>
      <c r="H20" s="35">
        <v>74450975</v>
      </c>
      <c r="I20" s="34"/>
      <c r="J20" s="34"/>
      <c r="K20" s="34"/>
      <c r="L20" s="36"/>
      <c r="M20" s="34"/>
      <c r="N20" s="34"/>
      <c r="O20" s="34"/>
      <c r="P20" s="34"/>
      <c r="Q20" s="37">
        <f t="shared" si="0"/>
        <v>74450975</v>
      </c>
      <c r="R20" s="31">
        <f t="shared" si="1"/>
        <v>38497017</v>
      </c>
    </row>
    <row r="21" spans="1:18" ht="36.75" thickBot="1" x14ac:dyDescent="0.3">
      <c r="A21" s="18" t="s">
        <v>35</v>
      </c>
      <c r="B21" s="25" t="s">
        <v>29</v>
      </c>
      <c r="C21" s="32">
        <f>+E21*12</f>
        <v>-39563340</v>
      </c>
      <c r="D21" s="33">
        <f>SUM(E21:P21)</f>
        <v>-29672505</v>
      </c>
      <c r="E21" s="34">
        <v>-3296945</v>
      </c>
      <c r="F21" s="34">
        <v>-3296945</v>
      </c>
      <c r="G21" s="34">
        <v>-3296945</v>
      </c>
      <c r="H21" s="35">
        <v>-3296945</v>
      </c>
      <c r="I21" s="34">
        <v>-3296945</v>
      </c>
      <c r="J21" s="34">
        <v>-3296945</v>
      </c>
      <c r="K21" s="34">
        <v>-3296945</v>
      </c>
      <c r="L21" s="36">
        <v>-3296945</v>
      </c>
      <c r="M21" s="34">
        <v>-3296945</v>
      </c>
      <c r="N21" s="34"/>
      <c r="O21" s="34"/>
      <c r="P21" s="34"/>
      <c r="Q21" s="37">
        <f t="shared" si="0"/>
        <v>-29672505</v>
      </c>
      <c r="R21" s="31">
        <f t="shared" si="1"/>
        <v>0</v>
      </c>
    </row>
    <row r="22" spans="1:18" ht="36.75" thickBot="1" x14ac:dyDescent="0.3">
      <c r="A22" s="18" t="s">
        <v>36</v>
      </c>
      <c r="B22" s="25" t="s">
        <v>29</v>
      </c>
      <c r="C22" s="32">
        <f>+E22*12</f>
        <v>-71940132</v>
      </c>
      <c r="D22" s="33">
        <f>SUM(E22:P22)</f>
        <v>-105098846</v>
      </c>
      <c r="E22" s="34">
        <v>-5995011</v>
      </c>
      <c r="F22" s="34">
        <v>-8958316</v>
      </c>
      <c r="G22" s="34">
        <v>-8958316</v>
      </c>
      <c r="H22" s="35">
        <v>-8958316</v>
      </c>
      <c r="I22" s="34">
        <v>-8958316</v>
      </c>
      <c r="J22" s="34">
        <v>-8958316</v>
      </c>
      <c r="K22" s="34">
        <v>-18104085</v>
      </c>
      <c r="L22" s="36">
        <v>-18104085</v>
      </c>
      <c r="M22" s="34">
        <v>-18104085</v>
      </c>
      <c r="N22" s="34"/>
      <c r="O22" s="34"/>
      <c r="P22" s="34"/>
      <c r="Q22" s="37">
        <f t="shared" si="0"/>
        <v>-105098846</v>
      </c>
      <c r="R22" s="31">
        <f t="shared" si="1"/>
        <v>0</v>
      </c>
    </row>
    <row r="23" spans="1:18" ht="18.75" thickBot="1" x14ac:dyDescent="0.3">
      <c r="A23" s="18" t="s">
        <v>37</v>
      </c>
      <c r="B23" s="25" t="s">
        <v>29</v>
      </c>
      <c r="C23" s="32"/>
      <c r="D23" s="33">
        <f>1297927374+81695185</f>
        <v>1379622559</v>
      </c>
      <c r="E23" s="34"/>
      <c r="F23" s="34"/>
      <c r="G23" s="34"/>
      <c r="H23" s="35"/>
      <c r="I23" s="34"/>
      <c r="J23" s="34">
        <v>1297927374</v>
      </c>
      <c r="K23" s="34"/>
      <c r="L23" s="36">
        <v>81695185</v>
      </c>
      <c r="M23" s="34"/>
      <c r="N23" s="34"/>
      <c r="O23" s="34"/>
      <c r="P23" s="34"/>
      <c r="Q23" s="37">
        <f t="shared" si="0"/>
        <v>1379622559</v>
      </c>
      <c r="R23" s="31">
        <f t="shared" si="1"/>
        <v>0</v>
      </c>
    </row>
    <row r="24" spans="1:18" ht="18.75" thickBot="1" x14ac:dyDescent="0.3">
      <c r="A24" s="18" t="s">
        <v>38</v>
      </c>
      <c r="B24" s="25">
        <v>3665</v>
      </c>
      <c r="C24" s="32">
        <v>18881824</v>
      </c>
      <c r="D24" s="33">
        <v>13217277</v>
      </c>
      <c r="E24" s="34"/>
      <c r="F24" s="34"/>
      <c r="G24" s="34"/>
      <c r="H24" s="35"/>
      <c r="I24" s="34"/>
      <c r="J24" s="34"/>
      <c r="K24" s="34"/>
      <c r="L24" s="36"/>
      <c r="M24" s="34"/>
      <c r="N24" s="34"/>
      <c r="O24" s="34"/>
      <c r="P24" s="34"/>
      <c r="Q24" s="37">
        <f t="shared" si="0"/>
        <v>0</v>
      </c>
      <c r="R24" s="31">
        <f>+D24-Q24</f>
        <v>13217277</v>
      </c>
    </row>
    <row r="25" spans="1:18" ht="18.75" thickBot="1" x14ac:dyDescent="0.3">
      <c r="A25" s="18" t="s">
        <v>39</v>
      </c>
      <c r="B25" s="25">
        <v>4993</v>
      </c>
      <c r="C25" s="32">
        <v>151002736</v>
      </c>
      <c r="D25" s="33">
        <f t="shared" ref="D25:D27" si="4">SUM(E25:P25)</f>
        <v>0</v>
      </c>
      <c r="E25" s="34"/>
      <c r="F25" s="34"/>
      <c r="G25" s="34"/>
      <c r="H25" s="35"/>
      <c r="I25" s="34"/>
      <c r="J25" s="34"/>
      <c r="K25" s="34"/>
      <c r="L25" s="36"/>
      <c r="M25" s="34"/>
      <c r="N25" s="34"/>
      <c r="O25" s="34"/>
      <c r="P25" s="34"/>
      <c r="Q25" s="37">
        <f t="shared" si="0"/>
        <v>0</v>
      </c>
      <c r="R25" s="31">
        <f t="shared" si="1"/>
        <v>0</v>
      </c>
    </row>
    <row r="26" spans="1:18" ht="54.75" thickBot="1" x14ac:dyDescent="0.3">
      <c r="A26" s="18" t="s">
        <v>40</v>
      </c>
      <c r="B26" s="25" t="s">
        <v>41</v>
      </c>
      <c r="C26" s="32">
        <v>809740765</v>
      </c>
      <c r="D26" s="33">
        <f>+G26+H26+67478397+67478397+67478397+67478397+67478397</f>
        <v>607305573</v>
      </c>
      <c r="E26" s="34"/>
      <c r="F26" s="38"/>
      <c r="G26" s="34">
        <v>202435191</v>
      </c>
      <c r="H26" s="35">
        <v>67478397</v>
      </c>
      <c r="I26" s="34"/>
      <c r="J26" s="34">
        <f>67478397+67478397</f>
        <v>134956794</v>
      </c>
      <c r="K26" s="34">
        <v>67478397</v>
      </c>
      <c r="L26" s="36"/>
      <c r="M26" s="34">
        <v>67478397</v>
      </c>
      <c r="N26" s="34"/>
      <c r="O26" s="34"/>
      <c r="P26" s="34"/>
      <c r="Q26" s="37">
        <f t="shared" si="0"/>
        <v>539827176</v>
      </c>
      <c r="R26" s="31">
        <f t="shared" si="1"/>
        <v>67478397</v>
      </c>
    </row>
    <row r="27" spans="1:18" ht="18.75" thickBot="1" x14ac:dyDescent="0.3">
      <c r="A27" s="18" t="s">
        <v>42</v>
      </c>
      <c r="B27" s="25" t="s">
        <v>29</v>
      </c>
      <c r="C27" s="32">
        <f>+E27*12</f>
        <v>106476780</v>
      </c>
      <c r="D27" s="33">
        <f t="shared" si="4"/>
        <v>78249573</v>
      </c>
      <c r="E27" s="34">
        <v>8873065</v>
      </c>
      <c r="F27" s="34">
        <v>8515729</v>
      </c>
      <c r="G27" s="34">
        <v>8694397</v>
      </c>
      <c r="H27" s="35">
        <v>8694397</v>
      </c>
      <c r="I27" s="34">
        <v>8694397</v>
      </c>
      <c r="J27" s="34">
        <v>8694397</v>
      </c>
      <c r="K27" s="34">
        <v>8694397</v>
      </c>
      <c r="L27" s="36">
        <v>8694397</v>
      </c>
      <c r="M27" s="34">
        <v>8694397</v>
      </c>
      <c r="N27" s="34"/>
      <c r="O27" s="34"/>
      <c r="P27" s="34"/>
      <c r="Q27" s="37">
        <f t="shared" si="0"/>
        <v>78249573</v>
      </c>
      <c r="R27" s="31">
        <f t="shared" si="1"/>
        <v>0</v>
      </c>
    </row>
    <row r="28" spans="1:18" ht="18.75" thickBot="1" x14ac:dyDescent="0.3">
      <c r="A28" s="18" t="s">
        <v>43</v>
      </c>
      <c r="B28" s="25">
        <v>3143</v>
      </c>
      <c r="C28" s="39">
        <v>14551040</v>
      </c>
      <c r="D28" s="33">
        <v>10185728</v>
      </c>
      <c r="E28" s="34"/>
      <c r="F28" s="34"/>
      <c r="G28" s="34"/>
      <c r="H28" s="35"/>
      <c r="I28" s="34">
        <v>10185728</v>
      </c>
      <c r="J28" s="34"/>
      <c r="K28" s="34"/>
      <c r="L28" s="36"/>
      <c r="M28" s="34"/>
      <c r="N28" s="34"/>
      <c r="O28" s="34"/>
      <c r="P28" s="34"/>
      <c r="Q28" s="37">
        <f t="shared" si="0"/>
        <v>10185728</v>
      </c>
      <c r="R28" s="31">
        <f>+D28-Q28</f>
        <v>0</v>
      </c>
    </row>
    <row r="29" spans="1:18" ht="18.75" thickBot="1" x14ac:dyDescent="0.3">
      <c r="A29" s="18" t="s">
        <v>44</v>
      </c>
      <c r="B29" s="25">
        <v>3143</v>
      </c>
      <c r="C29" s="39">
        <v>100297761</v>
      </c>
      <c r="D29" s="33">
        <v>70208433</v>
      </c>
      <c r="E29" s="34"/>
      <c r="F29" s="34"/>
      <c r="G29" s="34"/>
      <c r="H29" s="35"/>
      <c r="I29" s="34">
        <v>70208433</v>
      </c>
      <c r="J29" s="34"/>
      <c r="K29" s="34"/>
      <c r="L29" s="36"/>
      <c r="M29" s="34"/>
      <c r="N29" s="34"/>
      <c r="O29" s="34"/>
      <c r="P29" s="34"/>
      <c r="Q29" s="37">
        <f t="shared" si="0"/>
        <v>70208433</v>
      </c>
      <c r="R29" s="31">
        <f>+D29-Q29</f>
        <v>0</v>
      </c>
    </row>
    <row r="30" spans="1:18" ht="18.75" thickBot="1" x14ac:dyDescent="0.3">
      <c r="A30" s="18" t="s">
        <v>45</v>
      </c>
      <c r="B30" s="25">
        <v>3142</v>
      </c>
      <c r="C30" s="39">
        <v>140553184</v>
      </c>
      <c r="D30" s="33">
        <v>98387229</v>
      </c>
      <c r="E30" s="34"/>
      <c r="F30" s="34"/>
      <c r="G30" s="34"/>
      <c r="H30" s="35"/>
      <c r="I30" s="34"/>
      <c r="J30" s="34">
        <v>98387229</v>
      </c>
      <c r="K30" s="34"/>
      <c r="L30" s="36"/>
      <c r="M30" s="34"/>
      <c r="N30" s="34"/>
      <c r="O30" s="34"/>
      <c r="P30" s="34"/>
      <c r="Q30" s="37">
        <f>SUM(E30:J30)</f>
        <v>98387229</v>
      </c>
      <c r="R30" s="31">
        <f>+D30-Q30</f>
        <v>0</v>
      </c>
    </row>
    <row r="31" spans="1:18" ht="36.75" thickBot="1" x14ac:dyDescent="0.3">
      <c r="A31" s="18" t="s">
        <v>46</v>
      </c>
      <c r="B31" s="25">
        <v>3980</v>
      </c>
      <c r="C31" s="32">
        <v>3462040</v>
      </c>
      <c r="D31" s="33"/>
      <c r="E31" s="34"/>
      <c r="F31" s="34"/>
      <c r="G31" s="34"/>
      <c r="H31" s="35"/>
      <c r="I31" s="34"/>
      <c r="J31" s="34"/>
      <c r="K31" s="34"/>
      <c r="L31" s="36"/>
      <c r="M31" s="34"/>
      <c r="N31" s="34"/>
      <c r="O31" s="34"/>
      <c r="P31" s="34"/>
      <c r="Q31" s="37">
        <f t="shared" si="0"/>
        <v>0</v>
      </c>
      <c r="R31" s="31">
        <f t="shared" si="1"/>
        <v>0</v>
      </c>
    </row>
    <row r="32" spans="1:18" ht="18.75" thickBot="1" x14ac:dyDescent="0.3">
      <c r="A32" s="18" t="s">
        <v>47</v>
      </c>
      <c r="B32" s="25">
        <v>1579</v>
      </c>
      <c r="C32" s="41">
        <v>3447928</v>
      </c>
      <c r="D32" s="33">
        <f>+H32</f>
        <v>2413549.5999999996</v>
      </c>
      <c r="E32" s="34"/>
      <c r="F32" s="34"/>
      <c r="G32" s="34"/>
      <c r="H32" s="35">
        <v>2413549.5999999996</v>
      </c>
      <c r="I32" s="34"/>
      <c r="J32" s="34"/>
      <c r="K32" s="34"/>
      <c r="L32" s="36"/>
      <c r="M32" s="34"/>
      <c r="N32" s="34"/>
      <c r="O32" s="34"/>
      <c r="P32" s="34"/>
      <c r="Q32" s="37">
        <f t="shared" si="0"/>
        <v>2413549.5999999996</v>
      </c>
      <c r="R32" s="31">
        <f t="shared" si="1"/>
        <v>0</v>
      </c>
    </row>
    <row r="33" spans="1:18" ht="18.75" thickBot="1" x14ac:dyDescent="0.3">
      <c r="A33" s="18" t="s">
        <v>48</v>
      </c>
      <c r="B33" s="25">
        <v>1579</v>
      </c>
      <c r="C33" s="32">
        <v>125023500</v>
      </c>
      <c r="D33" s="33">
        <f>+H33</f>
        <v>87516450</v>
      </c>
      <c r="E33" s="34"/>
      <c r="F33" s="34"/>
      <c r="G33" s="34"/>
      <c r="H33" s="35">
        <v>87516450</v>
      </c>
      <c r="I33" s="34"/>
      <c r="J33" s="34"/>
      <c r="K33" s="34"/>
      <c r="L33" s="36"/>
      <c r="M33" s="34"/>
      <c r="N33" s="34"/>
      <c r="O33" s="34"/>
      <c r="P33" s="34"/>
      <c r="Q33" s="37">
        <f t="shared" si="0"/>
        <v>87516450</v>
      </c>
      <c r="R33" s="31">
        <f t="shared" si="1"/>
        <v>0</v>
      </c>
    </row>
    <row r="34" spans="1:18" ht="18.75" thickBot="1" x14ac:dyDescent="0.3">
      <c r="A34" s="18" t="s">
        <v>49</v>
      </c>
      <c r="B34" s="25">
        <v>2128</v>
      </c>
      <c r="C34" s="40">
        <v>133122190</v>
      </c>
      <c r="D34" s="33">
        <f>+H34+11093516+17716744+15563803+11093516</f>
        <v>99841643</v>
      </c>
      <c r="E34" s="34"/>
      <c r="F34" s="34"/>
      <c r="G34" s="34"/>
      <c r="H34" s="35">
        <v>44374064</v>
      </c>
      <c r="I34" s="34">
        <v>11093516</v>
      </c>
      <c r="J34" s="34"/>
      <c r="K34" s="34">
        <v>11093516</v>
      </c>
      <c r="L34" s="36"/>
      <c r="M34" s="34">
        <v>22187031</v>
      </c>
      <c r="N34" s="34"/>
      <c r="O34" s="34"/>
      <c r="P34" s="34"/>
      <c r="Q34" s="37">
        <f t="shared" si="0"/>
        <v>88748127</v>
      </c>
      <c r="R34" s="31">
        <f t="shared" si="1"/>
        <v>11093516</v>
      </c>
    </row>
    <row r="35" spans="1:18" ht="18.75" thickBot="1" x14ac:dyDescent="0.3">
      <c r="A35" s="18" t="s">
        <v>50</v>
      </c>
      <c r="B35" s="25">
        <v>22</v>
      </c>
      <c r="C35" s="42">
        <v>72249068</v>
      </c>
      <c r="D35" s="33">
        <f>+J35</f>
        <v>50574347.599999994</v>
      </c>
      <c r="E35" s="34"/>
      <c r="F35" s="34"/>
      <c r="G35" s="34"/>
      <c r="H35" s="35"/>
      <c r="I35" s="34"/>
      <c r="J35" s="34">
        <f>+C35*0.7</f>
        <v>50574347.599999994</v>
      </c>
      <c r="K35" s="34"/>
      <c r="L35" s="36"/>
      <c r="M35" s="34"/>
      <c r="N35" s="34"/>
      <c r="O35" s="34"/>
      <c r="P35" s="34"/>
      <c r="Q35" s="37">
        <f t="shared" si="0"/>
        <v>50574347.599999994</v>
      </c>
      <c r="R35" s="31">
        <f t="shared" si="1"/>
        <v>0</v>
      </c>
    </row>
    <row r="36" spans="1:18" ht="18.75" thickBot="1" x14ac:dyDescent="0.3">
      <c r="A36" s="18" t="s">
        <v>51</v>
      </c>
      <c r="B36" s="25">
        <v>22</v>
      </c>
      <c r="C36" s="42">
        <v>14289360</v>
      </c>
      <c r="D36" s="33">
        <f>+J36</f>
        <v>10002552</v>
      </c>
      <c r="E36" s="34"/>
      <c r="F36" s="34"/>
      <c r="G36" s="34"/>
      <c r="H36" s="35"/>
      <c r="I36" s="34"/>
      <c r="J36" s="34">
        <f>+C36*0.7</f>
        <v>10002552</v>
      </c>
      <c r="K36" s="34"/>
      <c r="L36" s="36"/>
      <c r="M36" s="34"/>
      <c r="N36" s="34"/>
      <c r="O36" s="34"/>
      <c r="P36" s="34"/>
      <c r="Q36" s="37">
        <f t="shared" si="0"/>
        <v>10002552</v>
      </c>
      <c r="R36" s="31">
        <f t="shared" si="1"/>
        <v>0</v>
      </c>
    </row>
    <row r="37" spans="1:18" ht="18.75" thickBot="1" x14ac:dyDescent="0.3">
      <c r="A37" s="18" t="s">
        <v>52</v>
      </c>
      <c r="B37" s="25">
        <v>22</v>
      </c>
      <c r="C37" s="42">
        <v>35314423</v>
      </c>
      <c r="D37" s="33">
        <f>+J37</f>
        <v>24720096.099999998</v>
      </c>
      <c r="E37" s="34"/>
      <c r="F37" s="34"/>
      <c r="G37" s="34"/>
      <c r="H37" s="35"/>
      <c r="I37" s="34"/>
      <c r="J37" s="34">
        <f>+C37*0.7</f>
        <v>24720096.099999998</v>
      </c>
      <c r="K37" s="34"/>
      <c r="L37" s="36"/>
      <c r="M37" s="34"/>
      <c r="N37" s="34"/>
      <c r="O37" s="34"/>
      <c r="P37" s="34"/>
      <c r="Q37" s="37">
        <f t="shared" si="0"/>
        <v>24720096.099999998</v>
      </c>
      <c r="R37" s="31">
        <f t="shared" si="1"/>
        <v>0</v>
      </c>
    </row>
    <row r="38" spans="1:18" ht="18.75" thickBot="1" x14ac:dyDescent="0.3">
      <c r="A38" s="18" t="s">
        <v>53</v>
      </c>
      <c r="B38" s="25">
        <v>22</v>
      </c>
      <c r="C38" s="42">
        <v>160755300</v>
      </c>
      <c r="D38" s="33">
        <f>+J38</f>
        <v>112528710</v>
      </c>
      <c r="E38" s="34"/>
      <c r="F38" s="34"/>
      <c r="G38" s="34"/>
      <c r="H38" s="35"/>
      <c r="I38" s="34"/>
      <c r="J38" s="34">
        <f>+C38*0.7</f>
        <v>112528710</v>
      </c>
      <c r="K38" s="34"/>
      <c r="L38" s="36"/>
      <c r="M38" s="34"/>
      <c r="N38" s="34"/>
      <c r="O38" s="34"/>
      <c r="P38" s="34"/>
      <c r="Q38" s="37">
        <f t="shared" si="0"/>
        <v>112528710</v>
      </c>
      <c r="R38" s="31">
        <f t="shared" si="1"/>
        <v>0</v>
      </c>
    </row>
    <row r="39" spans="1:18" ht="18.75" thickBot="1" x14ac:dyDescent="0.3">
      <c r="A39" s="18" t="s">
        <v>54</v>
      </c>
      <c r="B39" s="25">
        <v>1777</v>
      </c>
      <c r="C39" s="39">
        <v>35241330</v>
      </c>
      <c r="D39" s="33">
        <f>+H39</f>
        <v>24668931</v>
      </c>
      <c r="E39" s="34"/>
      <c r="F39" s="34"/>
      <c r="G39" s="34"/>
      <c r="H39" s="35">
        <v>24668931</v>
      </c>
      <c r="I39" s="34"/>
      <c r="J39" s="34"/>
      <c r="K39" s="34"/>
      <c r="L39" s="36"/>
      <c r="M39" s="34"/>
      <c r="N39" s="34"/>
      <c r="O39" s="34"/>
      <c r="P39" s="34"/>
      <c r="Q39" s="37">
        <f t="shared" si="0"/>
        <v>24668931</v>
      </c>
      <c r="R39" s="31">
        <f t="shared" si="1"/>
        <v>0</v>
      </c>
    </row>
    <row r="40" spans="1:18" ht="18.75" thickBot="1" x14ac:dyDescent="0.3">
      <c r="A40" s="18" t="s">
        <v>55</v>
      </c>
      <c r="B40" s="25">
        <v>5265</v>
      </c>
      <c r="C40" s="32">
        <v>34892585</v>
      </c>
      <c r="D40" s="33"/>
      <c r="E40" s="34"/>
      <c r="F40" s="34"/>
      <c r="G40" s="34"/>
      <c r="H40" s="35"/>
      <c r="I40" s="34"/>
      <c r="J40" s="34"/>
      <c r="K40" s="34"/>
      <c r="L40" s="43"/>
      <c r="M40" s="34"/>
      <c r="N40" s="34"/>
      <c r="O40" s="34"/>
      <c r="P40" s="34"/>
      <c r="Q40" s="37">
        <f t="shared" si="0"/>
        <v>0</v>
      </c>
      <c r="R40" s="31">
        <f t="shared" si="1"/>
        <v>0</v>
      </c>
    </row>
    <row r="41" spans="1:18" ht="18.75" thickBot="1" x14ac:dyDescent="0.3">
      <c r="A41" s="18" t="s">
        <v>56</v>
      </c>
      <c r="B41" s="25">
        <v>1578</v>
      </c>
      <c r="C41" s="32">
        <v>19119200</v>
      </c>
      <c r="D41" s="33">
        <v>13383440</v>
      </c>
      <c r="E41" s="34"/>
      <c r="F41" s="34"/>
      <c r="G41" s="34">
        <v>13383440</v>
      </c>
      <c r="H41" s="35"/>
      <c r="I41" s="34"/>
      <c r="J41" s="34"/>
      <c r="K41" s="34"/>
      <c r="L41" s="36"/>
      <c r="M41" s="34"/>
      <c r="N41" s="34"/>
      <c r="O41" s="34"/>
      <c r="P41" s="34"/>
      <c r="Q41" s="37">
        <f t="shared" si="0"/>
        <v>13383440</v>
      </c>
      <c r="R41" s="31">
        <f t="shared" si="1"/>
        <v>0</v>
      </c>
    </row>
    <row r="42" spans="1:18" ht="18.75" thickBot="1" x14ac:dyDescent="0.3">
      <c r="A42" s="18" t="s">
        <v>57</v>
      </c>
      <c r="B42" s="25">
        <v>1604</v>
      </c>
      <c r="C42" s="32">
        <v>95554656</v>
      </c>
      <c r="D42" s="33">
        <v>66888259</v>
      </c>
      <c r="E42" s="34"/>
      <c r="F42" s="34"/>
      <c r="G42" s="34"/>
      <c r="H42" s="35"/>
      <c r="I42" s="34"/>
      <c r="J42" s="34"/>
      <c r="K42" s="34"/>
      <c r="L42" s="36">
        <v>66888259</v>
      </c>
      <c r="M42" s="34"/>
      <c r="N42" s="34"/>
      <c r="O42" s="34"/>
      <c r="P42" s="34"/>
      <c r="Q42" s="37">
        <f t="shared" si="0"/>
        <v>66888259</v>
      </c>
      <c r="R42" s="31">
        <f t="shared" si="1"/>
        <v>0</v>
      </c>
    </row>
    <row r="43" spans="1:18" ht="18.75" thickBot="1" x14ac:dyDescent="0.3">
      <c r="A43" s="18" t="s">
        <v>58</v>
      </c>
      <c r="B43" s="25">
        <v>1598</v>
      </c>
      <c r="C43" s="32">
        <v>115957712</v>
      </c>
      <c r="D43" s="33">
        <v>81170398</v>
      </c>
      <c r="E43" s="34"/>
      <c r="F43" s="34"/>
      <c r="G43" s="34">
        <v>81170398</v>
      </c>
      <c r="H43" s="35"/>
      <c r="I43" s="34"/>
      <c r="J43" s="34"/>
      <c r="K43" s="34"/>
      <c r="L43" s="36"/>
      <c r="M43" s="34"/>
      <c r="N43" s="34"/>
      <c r="O43" s="34"/>
      <c r="P43" s="34"/>
      <c r="Q43" s="37">
        <f t="shared" si="0"/>
        <v>81170398</v>
      </c>
      <c r="R43" s="31">
        <f t="shared" si="1"/>
        <v>0</v>
      </c>
    </row>
    <row r="44" spans="1:18" ht="18.75" thickBot="1" x14ac:dyDescent="0.3">
      <c r="A44" s="18" t="s">
        <v>59</v>
      </c>
      <c r="B44" s="25">
        <v>1778</v>
      </c>
      <c r="C44" s="32">
        <v>142451435</v>
      </c>
      <c r="D44" s="33">
        <f>+H44</f>
        <v>99716005</v>
      </c>
      <c r="E44" s="34"/>
      <c r="F44" s="34"/>
      <c r="G44" s="34"/>
      <c r="H44" s="35">
        <v>99716005</v>
      </c>
      <c r="I44" s="34"/>
      <c r="J44" s="34"/>
      <c r="K44" s="34"/>
      <c r="L44" s="36"/>
      <c r="M44" s="34"/>
      <c r="N44" s="34"/>
      <c r="O44" s="34"/>
      <c r="P44" s="34"/>
      <c r="Q44" s="37">
        <f t="shared" si="0"/>
        <v>99716005</v>
      </c>
      <c r="R44" s="31">
        <f t="shared" si="1"/>
        <v>0</v>
      </c>
    </row>
    <row r="45" spans="1:18" ht="18.75" thickBot="1" x14ac:dyDescent="0.3">
      <c r="A45" s="18" t="s">
        <v>60</v>
      </c>
      <c r="B45" s="25">
        <v>2462</v>
      </c>
      <c r="C45" s="32">
        <v>26736000</v>
      </c>
      <c r="D45" s="33">
        <f>+H45</f>
        <v>115660300</v>
      </c>
      <c r="E45" s="34"/>
      <c r="F45" s="34"/>
      <c r="G45" s="34"/>
      <c r="H45" s="35">
        <v>115660300</v>
      </c>
      <c r="I45" s="34"/>
      <c r="J45" s="34"/>
      <c r="K45" s="34"/>
      <c r="L45" s="36"/>
      <c r="M45" s="34"/>
      <c r="N45" s="34"/>
      <c r="O45" s="34"/>
      <c r="P45" s="34"/>
      <c r="Q45" s="37">
        <f t="shared" ref="Q45:Q56" si="5">SUM(E45:P45)</f>
        <v>115660300</v>
      </c>
      <c r="R45" s="31">
        <f t="shared" ref="R45:R56" si="6">+D45-Q45</f>
        <v>0</v>
      </c>
    </row>
    <row r="46" spans="1:18" ht="36.75" thickBot="1" x14ac:dyDescent="0.3">
      <c r="A46" s="18" t="s">
        <v>61</v>
      </c>
      <c r="B46" s="25">
        <v>1779</v>
      </c>
      <c r="C46" s="32">
        <v>1858536</v>
      </c>
      <c r="D46" s="33">
        <f>+H46</f>
        <v>1858536</v>
      </c>
      <c r="E46" s="34"/>
      <c r="F46" s="34"/>
      <c r="G46" s="34"/>
      <c r="H46" s="35">
        <v>1858536</v>
      </c>
      <c r="I46" s="34"/>
      <c r="J46" s="34"/>
      <c r="K46" s="34"/>
      <c r="L46" s="36"/>
      <c r="M46" s="34"/>
      <c r="N46" s="34"/>
      <c r="O46" s="34"/>
      <c r="P46" s="34"/>
      <c r="Q46" s="37">
        <f t="shared" si="5"/>
        <v>1858536</v>
      </c>
      <c r="R46" s="31">
        <f t="shared" si="6"/>
        <v>0</v>
      </c>
    </row>
    <row r="47" spans="1:18" ht="18.75" thickBot="1" x14ac:dyDescent="0.3">
      <c r="A47" s="18" t="s">
        <v>62</v>
      </c>
      <c r="B47" s="25" t="s">
        <v>63</v>
      </c>
      <c r="C47" s="32">
        <f>36647138+138432</f>
        <v>36785570</v>
      </c>
      <c r="D47" s="33">
        <f>25652997+96902</f>
        <v>25749899</v>
      </c>
      <c r="E47" s="34"/>
      <c r="F47" s="34"/>
      <c r="G47" s="34">
        <v>25652997</v>
      </c>
      <c r="H47" s="35"/>
      <c r="I47" s="34"/>
      <c r="J47" s="34">
        <v>96902</v>
      </c>
      <c r="K47" s="34"/>
      <c r="L47" s="36"/>
      <c r="M47" s="34"/>
      <c r="N47" s="34"/>
      <c r="O47" s="34"/>
      <c r="P47" s="34"/>
      <c r="Q47" s="37">
        <f t="shared" si="5"/>
        <v>25749899</v>
      </c>
      <c r="R47" s="31">
        <f t="shared" si="6"/>
        <v>0</v>
      </c>
    </row>
    <row r="48" spans="1:18" ht="18.75" thickBot="1" x14ac:dyDescent="0.3">
      <c r="A48" s="18" t="s">
        <v>64</v>
      </c>
      <c r="B48" s="25">
        <v>2460</v>
      </c>
      <c r="C48" s="32">
        <v>42444547</v>
      </c>
      <c r="D48" s="33"/>
      <c r="E48" s="34"/>
      <c r="F48" s="34"/>
      <c r="G48" s="34"/>
      <c r="H48" s="35"/>
      <c r="I48" s="34"/>
      <c r="J48" s="34"/>
      <c r="K48" s="34"/>
      <c r="L48" s="36"/>
      <c r="M48" s="34"/>
      <c r="N48" s="34"/>
      <c r="O48" s="34"/>
      <c r="P48" s="34"/>
      <c r="Q48" s="37">
        <f t="shared" si="5"/>
        <v>0</v>
      </c>
      <c r="R48" s="31">
        <f t="shared" si="6"/>
        <v>0</v>
      </c>
    </row>
    <row r="49" spans="1:18" ht="36.75" thickBot="1" x14ac:dyDescent="0.3">
      <c r="A49" s="18" t="s">
        <v>65</v>
      </c>
      <c r="B49" s="25">
        <v>4992</v>
      </c>
      <c r="C49" s="32">
        <v>27088964</v>
      </c>
      <c r="D49" s="33">
        <v>27088965</v>
      </c>
      <c r="E49" s="34"/>
      <c r="F49" s="34"/>
      <c r="G49" s="34"/>
      <c r="H49" s="35"/>
      <c r="I49" s="34"/>
      <c r="J49" s="34"/>
      <c r="K49" s="34"/>
      <c r="L49" s="36"/>
      <c r="M49" s="34">
        <v>9029655</v>
      </c>
      <c r="N49" s="34"/>
      <c r="O49" s="34"/>
      <c r="P49" s="34"/>
      <c r="Q49" s="37">
        <f t="shared" si="5"/>
        <v>9029655</v>
      </c>
      <c r="R49" s="31">
        <f t="shared" si="6"/>
        <v>18059310</v>
      </c>
    </row>
    <row r="50" spans="1:18" ht="18.75" thickBot="1" x14ac:dyDescent="0.3">
      <c r="A50" s="18" t="s">
        <v>66</v>
      </c>
      <c r="B50" s="25">
        <v>1603</v>
      </c>
      <c r="C50" s="32">
        <v>194504400</v>
      </c>
      <c r="D50" s="33">
        <f>+H50</f>
        <v>136153080</v>
      </c>
      <c r="E50" s="34"/>
      <c r="F50" s="34"/>
      <c r="G50" s="34"/>
      <c r="H50" s="35">
        <v>136153080</v>
      </c>
      <c r="I50" s="34"/>
      <c r="J50" s="34"/>
      <c r="K50" s="34"/>
      <c r="L50" s="36"/>
      <c r="M50" s="34"/>
      <c r="N50" s="34"/>
      <c r="O50" s="34"/>
      <c r="P50" s="34"/>
      <c r="Q50" s="37">
        <f t="shared" si="5"/>
        <v>136153080</v>
      </c>
      <c r="R50" s="31">
        <f t="shared" si="6"/>
        <v>0</v>
      </c>
    </row>
    <row r="51" spans="1:18" ht="36.75" thickBot="1" x14ac:dyDescent="0.3">
      <c r="A51" s="18" t="s">
        <v>67</v>
      </c>
      <c r="B51" s="25">
        <v>1597</v>
      </c>
      <c r="C51" s="32">
        <v>43428000</v>
      </c>
      <c r="D51" s="33">
        <v>30399600</v>
      </c>
      <c r="E51" s="34"/>
      <c r="F51" s="34"/>
      <c r="G51" s="34">
        <v>30399600</v>
      </c>
      <c r="H51" s="35"/>
      <c r="I51" s="34"/>
      <c r="J51" s="34"/>
      <c r="K51" s="34"/>
      <c r="L51" s="36"/>
      <c r="M51" s="34"/>
      <c r="N51" s="34"/>
      <c r="O51" s="34"/>
      <c r="P51" s="34"/>
      <c r="Q51" s="37">
        <f t="shared" si="5"/>
        <v>30399600</v>
      </c>
      <c r="R51" s="31">
        <f t="shared" si="6"/>
        <v>0</v>
      </c>
    </row>
    <row r="52" spans="1:18" ht="18.75" thickBot="1" x14ac:dyDescent="0.3">
      <c r="A52" s="18" t="s">
        <v>68</v>
      </c>
      <c r="B52" s="25">
        <v>3141</v>
      </c>
      <c r="C52" s="32">
        <v>33278370</v>
      </c>
      <c r="D52" s="33">
        <f>+J52</f>
        <v>23294859</v>
      </c>
      <c r="E52" s="34"/>
      <c r="F52" s="34"/>
      <c r="G52" s="34"/>
      <c r="H52" s="35"/>
      <c r="I52" s="34"/>
      <c r="J52" s="34">
        <v>23294859</v>
      </c>
      <c r="K52" s="34"/>
      <c r="L52" s="36"/>
      <c r="M52" s="34"/>
      <c r="N52" s="34"/>
      <c r="O52" s="34"/>
      <c r="P52" s="34"/>
      <c r="Q52" s="37">
        <f t="shared" si="5"/>
        <v>23294859</v>
      </c>
      <c r="R52" s="31">
        <f t="shared" si="6"/>
        <v>0</v>
      </c>
    </row>
    <row r="53" spans="1:18" ht="18.75" thickBot="1" x14ac:dyDescent="0.3">
      <c r="A53" s="18" t="s">
        <v>69</v>
      </c>
      <c r="B53" s="25"/>
      <c r="C53" s="32">
        <f>+E53*12</f>
        <v>336240468</v>
      </c>
      <c r="D53" s="33">
        <f>SUM(E53:P53)</f>
        <v>252180351</v>
      </c>
      <c r="E53" s="34">
        <v>28020039</v>
      </c>
      <c r="F53" s="34">
        <v>28020039</v>
      </c>
      <c r="G53" s="34">
        <v>28020039</v>
      </c>
      <c r="H53" s="35">
        <v>28020039</v>
      </c>
      <c r="I53" s="34">
        <v>28020039</v>
      </c>
      <c r="J53" s="34">
        <v>28020039</v>
      </c>
      <c r="K53" s="34">
        <v>28020039</v>
      </c>
      <c r="L53" s="36">
        <v>28020039</v>
      </c>
      <c r="M53" s="34">
        <v>28020039</v>
      </c>
      <c r="N53" s="34"/>
      <c r="O53" s="34"/>
      <c r="P53" s="34"/>
      <c r="Q53" s="37">
        <f t="shared" si="5"/>
        <v>252180351</v>
      </c>
      <c r="R53" s="31">
        <f t="shared" si="6"/>
        <v>0</v>
      </c>
    </row>
    <row r="54" spans="1:18" ht="36.75" thickBot="1" x14ac:dyDescent="0.3">
      <c r="A54" s="18" t="s">
        <v>70</v>
      </c>
      <c r="B54" s="25" t="s">
        <v>71</v>
      </c>
      <c r="C54" s="32">
        <v>696098879</v>
      </c>
      <c r="D54" s="33">
        <f>416168991+62201000</f>
        <v>478369991</v>
      </c>
      <c r="E54" s="34"/>
      <c r="F54" s="34"/>
      <c r="G54" s="34"/>
      <c r="H54" s="35"/>
      <c r="I54" s="34"/>
      <c r="J54" s="34"/>
      <c r="K54" s="34">
        <v>416168991</v>
      </c>
      <c r="L54" s="36">
        <v>62201000</v>
      </c>
      <c r="M54" s="34"/>
      <c r="N54" s="34"/>
      <c r="O54" s="34"/>
      <c r="P54" s="34"/>
      <c r="Q54" s="37">
        <f t="shared" si="5"/>
        <v>478369991</v>
      </c>
      <c r="R54" s="31">
        <f t="shared" si="6"/>
        <v>0</v>
      </c>
    </row>
    <row r="55" spans="1:18" ht="18.75" thickBot="1" x14ac:dyDescent="0.3">
      <c r="A55" s="18" t="s">
        <v>72</v>
      </c>
      <c r="B55" s="25">
        <v>2127</v>
      </c>
      <c r="C55" s="32">
        <v>40793300</v>
      </c>
      <c r="D55" s="33">
        <f>+H55</f>
        <v>28555310</v>
      </c>
      <c r="E55" s="34"/>
      <c r="F55" s="34"/>
      <c r="G55" s="34"/>
      <c r="H55" s="35">
        <v>28555310</v>
      </c>
      <c r="I55" s="34"/>
      <c r="J55" s="34"/>
      <c r="K55" s="34"/>
      <c r="L55" s="36"/>
      <c r="M55" s="34"/>
      <c r="N55" s="34"/>
      <c r="O55" s="34"/>
      <c r="P55" s="34"/>
      <c r="Q55" s="37">
        <f t="shared" si="5"/>
        <v>28555310</v>
      </c>
      <c r="R55" s="31">
        <f t="shared" si="6"/>
        <v>0</v>
      </c>
    </row>
    <row r="56" spans="1:18" ht="18.75" thickBot="1" x14ac:dyDescent="0.3">
      <c r="A56" s="18" t="s">
        <v>73</v>
      </c>
      <c r="B56" s="25" t="s">
        <v>29</v>
      </c>
      <c r="C56" s="32"/>
      <c r="D56" s="33">
        <f>+J56+H56+M56</f>
        <v>1647886147</v>
      </c>
      <c r="E56" s="34"/>
      <c r="F56" s="34"/>
      <c r="G56" s="34"/>
      <c r="H56" s="44">
        <f>253310181+292722283</f>
        <v>546032464</v>
      </c>
      <c r="I56" s="34"/>
      <c r="J56" s="34">
        <f>260324556+300767652</f>
        <v>561092208</v>
      </c>
      <c r="K56" s="34"/>
      <c r="L56" s="36"/>
      <c r="M56" s="34">
        <f>250893613+289867862</f>
        <v>540761475</v>
      </c>
      <c r="N56" s="34"/>
      <c r="O56" s="34"/>
      <c r="P56" s="34"/>
      <c r="Q56" s="37">
        <f t="shared" si="5"/>
        <v>1647886147</v>
      </c>
      <c r="R56" s="31">
        <f t="shared" si="6"/>
        <v>0</v>
      </c>
    </row>
    <row r="57" spans="1:18" ht="18.75" thickBot="1" x14ac:dyDescent="0.3">
      <c r="A57" s="45" t="s">
        <v>74</v>
      </c>
      <c r="B57" s="46"/>
      <c r="C57" s="47">
        <f t="shared" ref="C57:R57" si="7">SUM(C15:C56)</f>
        <v>22720148649</v>
      </c>
      <c r="D57" s="48">
        <f t="shared" si="7"/>
        <v>19829194460.300003</v>
      </c>
      <c r="E57" s="49">
        <f t="shared" si="7"/>
        <v>1618912396</v>
      </c>
      <c r="F57" s="49">
        <f t="shared" si="7"/>
        <v>1596872869</v>
      </c>
      <c r="G57" s="49">
        <f t="shared" si="7"/>
        <v>1950093163</v>
      </c>
      <c r="H57" s="49">
        <f t="shared" si="7"/>
        <v>2825929598.5999999</v>
      </c>
      <c r="I57" s="49">
        <f t="shared" si="7"/>
        <v>1688539214</v>
      </c>
      <c r="J57" s="49">
        <f t="shared" si="7"/>
        <v>3910632608.6999998</v>
      </c>
      <c r="K57" s="49">
        <f t="shared" si="7"/>
        <v>2082623966</v>
      </c>
      <c r="L57" s="49">
        <f t="shared" si="7"/>
        <v>1798672657</v>
      </c>
      <c r="M57" s="49">
        <f t="shared" si="7"/>
        <v>2227291359</v>
      </c>
      <c r="N57" s="49">
        <f t="shared" si="7"/>
        <v>0</v>
      </c>
      <c r="O57" s="49">
        <f t="shared" si="7"/>
        <v>0</v>
      </c>
      <c r="P57" s="49">
        <f t="shared" si="7"/>
        <v>0</v>
      </c>
      <c r="Q57" s="49">
        <f t="shared" si="7"/>
        <v>19680848943.300003</v>
      </c>
      <c r="R57" s="49">
        <f t="shared" si="7"/>
        <v>148345517</v>
      </c>
    </row>
    <row r="58" spans="1:18" ht="18" x14ac:dyDescent="0.25">
      <c r="A58" s="50"/>
      <c r="B58" s="50"/>
      <c r="C58" s="50"/>
      <c r="D58" s="51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2"/>
      <c r="R58" s="52"/>
    </row>
    <row r="59" spans="1:18" ht="18" x14ac:dyDescent="0.25">
      <c r="A59" s="50"/>
      <c r="B59" s="50"/>
      <c r="C59" s="50"/>
      <c r="D59" s="53"/>
      <c r="E59" s="53"/>
      <c r="F59" s="53"/>
      <c r="G59" s="53"/>
      <c r="H59" s="50"/>
      <c r="I59" s="50"/>
      <c r="J59" s="50"/>
      <c r="K59" s="50"/>
      <c r="L59" s="50"/>
      <c r="M59" s="50"/>
      <c r="N59" s="50"/>
      <c r="O59" s="50"/>
      <c r="P59" s="50"/>
      <c r="Q59" s="52"/>
      <c r="R59" s="52"/>
    </row>
    <row r="60" spans="1:18" ht="18.75" thickBot="1" x14ac:dyDescent="0.3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2"/>
      <c r="R60" s="52"/>
    </row>
    <row r="61" spans="1:18" ht="18" x14ac:dyDescent="0.25">
      <c r="A61" s="54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6"/>
      <c r="R61" s="57"/>
    </row>
    <row r="62" spans="1:18" ht="18" x14ac:dyDescent="0.25">
      <c r="A62" s="63" t="s">
        <v>75</v>
      </c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5"/>
    </row>
    <row r="63" spans="1:18" ht="18" x14ac:dyDescent="0.25">
      <c r="A63" s="63" t="s">
        <v>76</v>
      </c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5"/>
    </row>
    <row r="64" spans="1:18" ht="18" x14ac:dyDescent="0.25">
      <c r="A64" s="63" t="s">
        <v>77</v>
      </c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5"/>
    </row>
    <row r="65" spans="1:18" ht="18.75" thickBot="1" x14ac:dyDescent="0.3">
      <c r="A65" s="58"/>
      <c r="B65" s="59"/>
      <c r="C65" s="60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61"/>
    </row>
  </sheetData>
  <mergeCells count="4">
    <mergeCell ref="C6:R6"/>
    <mergeCell ref="A62:R62"/>
    <mergeCell ref="A63:R63"/>
    <mergeCell ref="A64:R6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Margarita Eraso</cp:lastModifiedBy>
  <dcterms:created xsi:type="dcterms:W3CDTF">2019-10-01T16:10:32Z</dcterms:created>
  <dcterms:modified xsi:type="dcterms:W3CDTF">2019-10-03T11:51:15Z</dcterms:modified>
</cp:coreProperties>
</file>