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1688E33B-6646-4A61-A343-045AB16F8253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5" i="1" l="1"/>
  <c r="O55" i="1"/>
  <c r="N55" i="1"/>
  <c r="L55" i="1"/>
  <c r="K55" i="1"/>
  <c r="I55" i="1"/>
  <c r="F55" i="1"/>
  <c r="M54" i="1"/>
  <c r="M55" i="1" s="1"/>
  <c r="J54" i="1"/>
  <c r="J55" i="1" s="1"/>
  <c r="H54" i="1"/>
  <c r="Q53" i="1"/>
  <c r="R53" i="1" s="1"/>
  <c r="Q52" i="1"/>
  <c r="R52" i="1" s="1"/>
  <c r="D52" i="1"/>
  <c r="Q51" i="1"/>
  <c r="D51" i="1"/>
  <c r="Q50" i="1"/>
  <c r="R50" i="1" s="1"/>
  <c r="D50" i="1"/>
  <c r="Q49" i="1"/>
  <c r="R49" i="1" s="1"/>
  <c r="Q48" i="1"/>
  <c r="R48" i="1" s="1"/>
  <c r="R47" i="1"/>
  <c r="R12" i="1" s="1"/>
  <c r="Q47" i="1"/>
  <c r="D47" i="1"/>
  <c r="Q45" i="1"/>
  <c r="D45" i="1"/>
  <c r="C45" i="1"/>
  <c r="Q44" i="1"/>
  <c r="D44" i="1"/>
  <c r="Q43" i="1"/>
  <c r="D43" i="1"/>
  <c r="Q42" i="1"/>
  <c r="R42" i="1" s="1"/>
  <c r="Q41" i="1"/>
  <c r="D41" i="1"/>
  <c r="Q40" i="1"/>
  <c r="R40" i="1" s="1"/>
  <c r="Q39" i="1"/>
  <c r="R39" i="1" s="1"/>
  <c r="Q38" i="1"/>
  <c r="D38" i="1"/>
  <c r="R38" i="1" s="1"/>
  <c r="Q37" i="1"/>
  <c r="R37" i="1" s="1"/>
  <c r="Q36" i="1"/>
  <c r="D36" i="1"/>
  <c r="H35" i="1"/>
  <c r="Q35" i="1" s="1"/>
  <c r="H34" i="1"/>
  <c r="Q34" i="1" s="1"/>
  <c r="H33" i="1"/>
  <c r="Q33" i="1" s="1"/>
  <c r="H32" i="1"/>
  <c r="Q32" i="1" s="1"/>
  <c r="H31" i="1"/>
  <c r="Q31" i="1" s="1"/>
  <c r="H30" i="1"/>
  <c r="Q30" i="1" s="1"/>
  <c r="Q29" i="1"/>
  <c r="R29" i="1" s="1"/>
  <c r="H28" i="1"/>
  <c r="D28" i="1" s="1"/>
  <c r="H27" i="1"/>
  <c r="D27" i="1" s="1"/>
  <c r="Q26" i="1"/>
  <c r="D26" i="1"/>
  <c r="G25" i="1"/>
  <c r="Q25" i="1" s="1"/>
  <c r="D25" i="1"/>
  <c r="H24" i="1"/>
  <c r="D24" i="1"/>
  <c r="Q23" i="1"/>
  <c r="R23" i="1" s="1"/>
  <c r="Q22" i="1"/>
  <c r="R22" i="1" s="1"/>
  <c r="Q21" i="1"/>
  <c r="D21" i="1"/>
  <c r="C21" i="1"/>
  <c r="Q20" i="1"/>
  <c r="D20" i="1"/>
  <c r="Q19" i="1"/>
  <c r="D19" i="1"/>
  <c r="R19" i="1" s="1"/>
  <c r="C19" i="1"/>
  <c r="Q18" i="1"/>
  <c r="D18" i="1"/>
  <c r="C18" i="1"/>
  <c r="Q17" i="1"/>
  <c r="D17" i="1"/>
  <c r="E16" i="1"/>
  <c r="E55" i="1" s="1"/>
  <c r="D16" i="1"/>
  <c r="Q15" i="1"/>
  <c r="D15" i="1" s="1"/>
  <c r="R15" i="1" s="1"/>
  <c r="C15" i="1"/>
  <c r="Q12" i="1"/>
  <c r="R25" i="1" l="1"/>
  <c r="D34" i="1"/>
  <c r="R36" i="1"/>
  <c r="R45" i="1"/>
  <c r="Q16" i="1"/>
  <c r="R16" i="1" s="1"/>
  <c r="R34" i="1"/>
  <c r="R44" i="1"/>
  <c r="Q54" i="1"/>
  <c r="C16" i="1"/>
  <c r="C55" i="1" s="1"/>
  <c r="H55" i="1"/>
  <c r="D30" i="1"/>
  <c r="D33" i="1"/>
  <c r="D35" i="1"/>
  <c r="R43" i="1"/>
  <c r="R30" i="1"/>
  <c r="R33" i="1"/>
  <c r="R35" i="1"/>
  <c r="R41" i="1"/>
  <c r="D54" i="1"/>
  <c r="R54" i="1" s="1"/>
  <c r="G55" i="1"/>
  <c r="R18" i="1"/>
  <c r="R21" i="1"/>
  <c r="D31" i="1"/>
  <c r="R31" i="1" s="1"/>
  <c r="D32" i="1"/>
  <c r="R51" i="1"/>
  <c r="R20" i="1"/>
  <c r="R26" i="1"/>
  <c r="R32" i="1"/>
  <c r="Q27" i="1"/>
  <c r="R27" i="1" s="1"/>
  <c r="Q24" i="1"/>
  <c r="Q28" i="1"/>
  <c r="R28" i="1" s="1"/>
  <c r="Q55" i="1" l="1"/>
  <c r="D55" i="1"/>
  <c r="R24" i="1"/>
  <c r="R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H24" authorId="0" shapeId="0" xr:uid="{00000000-0006-0000-0000-000001000000}">
      <text>
        <r>
          <rPr>
            <b/>
            <sz val="18"/>
            <color indexed="81"/>
            <rFont val="Tahoma"/>
            <family val="2"/>
          </rPr>
          <t>Brisa Pasten:</t>
        </r>
        <r>
          <rPr>
            <sz val="18"/>
            <color indexed="81"/>
            <rFont val="Tahoma"/>
            <family val="2"/>
          </rPr>
          <t xml:space="preserve">
1° CUOTA CORRESPONDE A DOS MESES
2° TERCER MES</t>
        </r>
      </text>
    </comment>
    <comment ref="H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1° DOS MESES
2° CUATRO MESES
</t>
        </r>
      </text>
    </comment>
  </commentList>
</comments>
</file>

<file path=xl/sharedStrings.xml><?xml version="1.0" encoding="utf-8"?>
<sst xmlns="http://schemas.openxmlformats.org/spreadsheetml/2006/main" count="94" uniqueCount="75">
  <si>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</si>
  <si>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</si>
  <si>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</si>
  <si>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</si>
  <si>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</si>
  <si>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</si>
  <si>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VILLA ALEMANA</t>
  </si>
  <si>
    <t>Rut:  70.983.600-5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</si>
  <si>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</si>
  <si>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</si>
  <si>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</si>
  <si>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</si>
  <si>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</si>
  <si>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</si>
  <si>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</si>
  <si>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</si>
  <si>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</si>
  <si>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</si>
  <si>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</si>
  <si>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</si>
  <si>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</si>
  <si>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</si>
  <si>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</si>
  <si>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</si>
  <si>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</si>
  <si>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</si>
  <si>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</si>
  <si>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</si>
  <si>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</si>
  <si>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</si>
  <si>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</si>
  <si>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</si>
  <si>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</si>
  <si>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</si>
  <si>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</si>
  <si>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</si>
  <si>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20,919</t>
  </si>
  <si>
    <t xml:space="preserve">Desarrollo Recursos Humanos </t>
  </si>
  <si>
    <t xml:space="preserve">Misiones de Estudios </t>
  </si>
  <si>
    <t>Reforzamiento SAPU</t>
  </si>
  <si>
    <t>SAPU ADD</t>
  </si>
  <si>
    <t>SAPU Dental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</si>
  <si>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</si>
  <si>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</si>
  <si>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</si>
  <si>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</si>
  <si>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</si>
  <si>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(Nuevo) Niños 4° Medio</t>
  </si>
  <si>
    <t>Hombres Escasos Recursos (HER)</t>
  </si>
  <si>
    <t>Odontológico Domiciliario</t>
  </si>
  <si>
    <t>Mas Sonrisa</t>
  </si>
  <si>
    <t>Sembrando Sonrisas</t>
  </si>
  <si>
    <t>Plan Mantenimiento</t>
  </si>
  <si>
    <t>Adolescentes</t>
  </si>
  <si>
    <t>Rehabilitacion Integral</t>
  </si>
  <si>
    <t>Estimulo CESFAM MAIS</t>
  </si>
  <si>
    <t>Acompañamiento Niños Riesgo Social</t>
  </si>
  <si>
    <t>Capacitacion Y Formaciòn APS</t>
  </si>
  <si>
    <t>Imágenes Diagnosticas</t>
  </si>
  <si>
    <t xml:space="preserve">Vacunacion Antiinfluenza AGLReferente Valentina </t>
  </si>
  <si>
    <t>Vida Sana</t>
  </si>
  <si>
    <t>1560 - 3682 ADD</t>
  </si>
  <si>
    <t>Apoyo a la gestiòn FENAPS 2018</t>
  </si>
  <si>
    <t>Apoyo a la Gestion Digitadres</t>
  </si>
  <si>
    <t>Subsal CI DR. Armijo Refuerzo medico y Paramedico SAPU</t>
  </si>
  <si>
    <t>Refuerzo Equipo Salud Enfermedades Respiratorias Sapu</t>
  </si>
  <si>
    <t>Mejoram. Acceso Atencion Odontologica</t>
  </si>
  <si>
    <t>Apoyo Gestion Buenas Practicas</t>
  </si>
  <si>
    <t xml:space="preserve">Fondo Farmacia Enfermedades Cronicas 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</si>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</sst>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&quot;$&quot;\ * #,##0_-;\-&quot;$&quot;\ * #,##0_-;_-&quot;$&quot;\ * &quot;-&quot;??_-;_-@_-"/>
    <numFmt numFmtId="167" formatCode="_-* #,##0_-;\-* #,##0_-;_-* &quot;-&quot;??_-;_-@_-"/>
    <numFmt numFmtId="168" formatCode="_-[$$-340A]\ * #,##0_-;\-[$$-340A]\ * #,##0_-;_-[$$-340A]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b/>
      <u/>
      <sz val="14"/>
      <name val="Bookman Old Style"/>
      <family val="1"/>
    </font>
    <font>
      <sz val="14"/>
      <color theme="1"/>
      <name val="Bookman Old Style"/>
      <family val="1"/>
    </font>
    <font>
      <b/>
      <i/>
      <sz val="14"/>
      <name val="Bookman Old Style"/>
      <family val="1"/>
    </font>
    <font>
      <b/>
      <i/>
      <u/>
      <sz val="22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8" fillId="0" borderId="0" xfId="0" applyFont="1" applyFill="1"/>
    <xf numFmtId="166" fontId="8" fillId="0" borderId="0" xfId="2" applyNumberFormat="1" applyFont="1" applyFill="1" applyAlignment="1">
      <alignment horizontal="center"/>
    </xf>
    <xf numFmtId="166" fontId="2" fillId="0" borderId="0" xfId="2" applyNumberFormat="1" applyFont="1" applyFill="1"/>
    <xf numFmtId="166" fontId="3" fillId="0" borderId="0" xfId="0" applyNumberFormat="1" applyFont="1" applyFill="1"/>
    <xf numFmtId="166" fontId="3" fillId="0" borderId="0" xfId="2" applyNumberFormat="1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167" fontId="3" fillId="0" borderId="0" xfId="1" applyNumberFormat="1" applyFont="1" applyFill="1"/>
    <xf numFmtId="167" fontId="3" fillId="0" borderId="0" xfId="0" applyNumberFormat="1" applyFont="1" applyFill="1"/>
    <xf numFmtId="165" fontId="3" fillId="0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6" xfId="4" applyFont="1" applyFill="1" applyBorder="1" applyAlignment="1">
      <alignment horizontal="center" vertical="center" wrapText="1"/>
    </xf>
    <xf numFmtId="168" fontId="3" fillId="0" borderId="7" xfId="4" applyNumberFormat="1" applyFont="1" applyFill="1" applyBorder="1" applyAlignment="1">
      <alignment horizontal="center" vertical="center" wrapText="1"/>
    </xf>
    <xf numFmtId="168" fontId="2" fillId="0" borderId="8" xfId="0" applyNumberFormat="1" applyFont="1" applyFill="1" applyBorder="1" applyAlignment="1">
      <alignment horizontal="right" vertical="center"/>
    </xf>
    <xf numFmtId="168" fontId="2" fillId="0" borderId="9" xfId="1" applyNumberFormat="1" applyFont="1" applyFill="1" applyBorder="1" applyAlignment="1">
      <alignment vertical="center"/>
    </xf>
    <xf numFmtId="168" fontId="2" fillId="0" borderId="8" xfId="1" applyNumberFormat="1" applyFont="1" applyFill="1" applyBorder="1" applyAlignment="1">
      <alignment vertical="center"/>
    </xf>
    <xf numFmtId="168" fontId="2" fillId="4" borderId="9" xfId="1" applyNumberFormat="1" applyFont="1" applyFill="1" applyBorder="1" applyAlignment="1">
      <alignment vertical="center"/>
    </xf>
    <xf numFmtId="168" fontId="2" fillId="5" borderId="9" xfId="1" applyNumberFormat="1" applyFont="1" applyFill="1" applyBorder="1" applyAlignment="1">
      <alignment vertical="center"/>
    </xf>
    <xf numFmtId="168" fontId="3" fillId="0" borderId="10" xfId="4" applyNumberFormat="1" applyFont="1" applyFill="1" applyBorder="1" applyAlignment="1">
      <alignment horizontal="center" vertical="center" wrapText="1"/>
    </xf>
    <xf numFmtId="168" fontId="2" fillId="0" borderId="11" xfId="0" applyNumberFormat="1" applyFont="1" applyFill="1" applyBorder="1" applyAlignment="1">
      <alignment horizontal="right" vertical="center"/>
    </xf>
    <xf numFmtId="168" fontId="2" fillId="0" borderId="12" xfId="1" applyNumberFormat="1" applyFont="1" applyFill="1" applyBorder="1" applyAlignment="1">
      <alignment vertical="center"/>
    </xf>
    <xf numFmtId="168" fontId="2" fillId="0" borderId="11" xfId="1" applyNumberFormat="1" applyFont="1" applyFill="1" applyBorder="1" applyAlignment="1">
      <alignment vertical="center"/>
    </xf>
    <xf numFmtId="168" fontId="2" fillId="4" borderId="12" xfId="1" applyNumberFormat="1" applyFont="1" applyFill="1" applyBorder="1" applyAlignment="1">
      <alignment vertical="center"/>
    </xf>
    <xf numFmtId="168" fontId="2" fillId="5" borderId="12" xfId="1" applyNumberFormat="1" applyFont="1" applyFill="1" applyBorder="1" applyAlignment="1">
      <alignment vertical="center"/>
    </xf>
    <xf numFmtId="168" fontId="2" fillId="0" borderId="12" xfId="0" applyNumberFormat="1" applyFont="1" applyFill="1" applyBorder="1" applyAlignment="1">
      <alignment vertical="center"/>
    </xf>
    <xf numFmtId="166" fontId="2" fillId="4" borderId="0" xfId="2" applyNumberFormat="1" applyFont="1" applyFill="1"/>
    <xf numFmtId="168" fontId="3" fillId="0" borderId="10" xfId="4" applyNumberFormat="1" applyFont="1" applyFill="1" applyBorder="1" applyAlignment="1">
      <alignment vertical="center" wrapText="1"/>
    </xf>
    <xf numFmtId="168" fontId="3" fillId="0" borderId="7" xfId="4" applyNumberFormat="1" applyFont="1" applyFill="1" applyBorder="1" applyAlignment="1">
      <alignment vertical="center" wrapText="1"/>
    </xf>
    <xf numFmtId="168" fontId="3" fillId="0" borderId="13" xfId="4" applyNumberFormat="1" applyFont="1" applyFill="1" applyBorder="1" applyAlignment="1">
      <alignment vertical="center" wrapText="1"/>
    </xf>
    <xf numFmtId="168" fontId="2" fillId="0" borderId="12" xfId="0" applyNumberFormat="1" applyFont="1" applyFill="1" applyBorder="1" applyAlignment="1">
      <alignment horizontal="right" vertical="center"/>
    </xf>
    <xf numFmtId="3" fontId="10" fillId="2" borderId="3" xfId="4" applyNumberFormat="1" applyFont="1" applyFill="1" applyBorder="1" applyAlignment="1">
      <alignment horizontal="left" vertical="center" wrapText="1"/>
    </xf>
    <xf numFmtId="0" fontId="2" fillId="3" borderId="1" xfId="4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right" vertical="center"/>
    </xf>
    <xf numFmtId="168" fontId="2" fillId="2" borderId="3" xfId="0" applyNumberFormat="1" applyFont="1" applyFill="1" applyBorder="1" applyAlignment="1">
      <alignment horizontal="right" vertical="center"/>
    </xf>
    <xf numFmtId="168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7" fontId="3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9" fontId="3" fillId="0" borderId="0" xfId="3" applyFont="1" applyFill="1" applyBorder="1"/>
    <xf numFmtId="168" fontId="3" fillId="0" borderId="0" xfId="0" applyNumberFormat="1" applyFont="1" applyFill="1" applyBorder="1"/>
    <xf numFmtId="166" fontId="3" fillId="0" borderId="0" xfId="2" applyNumberFormat="1" applyFont="1" applyFill="1" applyBorder="1"/>
    <xf numFmtId="0" fontId="3" fillId="0" borderId="4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/>
    <xf numFmtId="0" fontId="7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selection activeCell="A91" sqref="A91"/>
    </sheetView>
  </sheetViews>
  <sheetFormatPr baseColWidth="10" defaultColWidth="11.5703125" defaultRowHeight="15" x14ac:dyDescent="0.25"/>
  <cols>
    <col min="1" max="1" width="58.85546875" bestFit="1" customWidth="1"/>
    <col min="2" max="2" width="42" bestFit="1" customWidth="1"/>
    <col min="3" max="3" width="27.85546875" bestFit="1" customWidth="1"/>
    <col min="4" max="4" width="41.5703125" bestFit="1" customWidth="1"/>
    <col min="5" max="5" width="25" bestFit="1" customWidth="1"/>
    <col min="6" max="6" width="24.85546875" bestFit="1" customWidth="1"/>
    <col min="7" max="7" width="25" bestFit="1" customWidth="1"/>
    <col min="8" max="8" width="27.7109375" bestFit="1" customWidth="1"/>
    <col min="9" max="9" width="24.85546875" bestFit="1" customWidth="1"/>
    <col min="10" max="10" width="25" bestFit="1" customWidth="1"/>
    <col min="11" max="11" width="24.85546875" bestFit="1" customWidth="1"/>
    <col min="12" max="12" width="25" bestFit="1" customWidth="1"/>
    <col min="13" max="13" width="24.85546875" bestFit="1" customWidth="1"/>
    <col min="14" max="16" width="18.28515625" bestFit="1" customWidth="1"/>
    <col min="17" max="17" width="27.85546875" bestFit="1" customWidth="1"/>
    <col min="18" max="18" width="23" bestFit="1" customWidth="1"/>
  </cols>
  <sheetData>
    <row r="1" spans="1:18" ht="18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" x14ac:dyDescent="0.25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" x14ac:dyDescent="0.25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4" t="s">
        <v>3</v>
      </c>
      <c r="B4" s="4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3"/>
      <c r="Q4" s="3"/>
      <c r="R4" s="3"/>
    </row>
    <row r="5" spans="1:18" ht="18" x14ac:dyDescent="0.25">
      <c r="A5" s="7" t="s">
        <v>4</v>
      </c>
      <c r="B5" s="7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7.75" x14ac:dyDescent="0.4">
      <c r="A6" s="7"/>
      <c r="B6" s="7"/>
      <c r="C6" s="66" t="s">
        <v>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18" x14ac:dyDescent="0.25">
      <c r="A7" s="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8" x14ac:dyDescent="0.25">
      <c r="A8" s="10" t="s">
        <v>6</v>
      </c>
      <c r="B8" s="10"/>
      <c r="C8" s="11"/>
      <c r="D8" s="12"/>
      <c r="E8" s="4"/>
      <c r="F8" s="3"/>
      <c r="G8" s="3"/>
      <c r="H8" s="6"/>
      <c r="I8" s="6"/>
      <c r="J8" s="3"/>
      <c r="K8" s="3"/>
      <c r="L8" s="3"/>
      <c r="M8" s="3"/>
      <c r="N8" s="3"/>
      <c r="O8" s="3"/>
      <c r="P8" s="3"/>
      <c r="Q8" s="3"/>
      <c r="R8" s="3"/>
    </row>
    <row r="9" spans="1:18" ht="18" x14ac:dyDescent="0.25">
      <c r="A9" s="10" t="s">
        <v>7</v>
      </c>
      <c r="B9" s="10"/>
      <c r="C9" s="11"/>
      <c r="D9" s="12"/>
      <c r="E9" s="13"/>
      <c r="F9" s="14"/>
      <c r="G9" s="14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8" x14ac:dyDescent="0.25">
      <c r="A10" s="10"/>
      <c r="B10" s="10"/>
      <c r="C10" s="15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8" x14ac:dyDescent="0.25">
      <c r="A11" s="16"/>
      <c r="B11" s="16"/>
      <c r="C11" s="3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8.75" thickBot="1" x14ac:dyDescent="0.3">
      <c r="A12" s="3"/>
      <c r="B12" s="3"/>
      <c r="C12" s="2"/>
      <c r="D12" s="14"/>
      <c r="E12" s="14"/>
      <c r="F12" s="14"/>
      <c r="G12" s="3"/>
      <c r="H12" s="13"/>
      <c r="I12" s="13"/>
      <c r="J12" s="3"/>
      <c r="K12" s="3"/>
      <c r="L12" s="17">
        <v>1061113.6662422214</v>
      </c>
      <c r="M12" s="3"/>
      <c r="N12" s="3"/>
      <c r="O12" s="3"/>
      <c r="P12" s="3"/>
      <c r="Q12" s="18">
        <f>+Q47/L12</f>
        <v>7.0000012593414755</v>
      </c>
      <c r="R12" s="19">
        <f>+R47/L12</f>
        <v>0.31529704181910734</v>
      </c>
    </row>
    <row r="13" spans="1:18" ht="54.75" thickBot="1" x14ac:dyDescent="0.3">
      <c r="A13" s="3"/>
      <c r="B13" s="20" t="s">
        <v>8</v>
      </c>
      <c r="C13" s="21" t="s">
        <v>9</v>
      </c>
      <c r="D13" s="22" t="s">
        <v>10</v>
      </c>
      <c r="E13" s="20" t="s">
        <v>11</v>
      </c>
      <c r="F13" s="20" t="s">
        <v>12</v>
      </c>
      <c r="G13" s="20" t="s">
        <v>13</v>
      </c>
      <c r="H13" s="20" t="s">
        <v>14</v>
      </c>
      <c r="I13" s="20" t="s">
        <v>15</v>
      </c>
      <c r="J13" s="20" t="s">
        <v>16</v>
      </c>
      <c r="K13" s="20" t="s">
        <v>17</v>
      </c>
      <c r="L13" s="20" t="s">
        <v>18</v>
      </c>
      <c r="M13" s="20" t="s">
        <v>19</v>
      </c>
      <c r="N13" s="20" t="s">
        <v>20</v>
      </c>
      <c r="O13" s="20" t="s">
        <v>21</v>
      </c>
      <c r="P13" s="20" t="s">
        <v>22</v>
      </c>
      <c r="Q13" s="20" t="s">
        <v>23</v>
      </c>
      <c r="R13" s="20" t="s">
        <v>24</v>
      </c>
    </row>
    <row r="14" spans="1:18" ht="18.75" thickBot="1" x14ac:dyDescent="0.3">
      <c r="A14" s="23" t="s">
        <v>25</v>
      </c>
      <c r="B14" s="24"/>
      <c r="C14" s="25" t="s">
        <v>26</v>
      </c>
      <c r="D14" s="26" t="s">
        <v>26</v>
      </c>
      <c r="E14" s="27" t="s">
        <v>27</v>
      </c>
      <c r="F14" s="24" t="s">
        <v>27</v>
      </c>
      <c r="G14" s="24" t="s">
        <v>27</v>
      </c>
      <c r="H14" s="24" t="s">
        <v>27</v>
      </c>
      <c r="I14" s="24" t="s">
        <v>27</v>
      </c>
      <c r="J14" s="24" t="s">
        <v>27</v>
      </c>
      <c r="K14" s="24" t="s">
        <v>27</v>
      </c>
      <c r="L14" s="24" t="s">
        <v>27</v>
      </c>
      <c r="M14" s="24" t="s">
        <v>27</v>
      </c>
      <c r="N14" s="24" t="s">
        <v>27</v>
      </c>
      <c r="O14" s="24" t="s">
        <v>27</v>
      </c>
      <c r="P14" s="24" t="s">
        <v>27</v>
      </c>
      <c r="Q14" s="27" t="s">
        <v>28</v>
      </c>
      <c r="R14" s="27"/>
    </row>
    <row r="15" spans="1:18" ht="18.75" thickBot="1" x14ac:dyDescent="0.3">
      <c r="A15" s="20" t="s">
        <v>29</v>
      </c>
      <c r="B15" s="28" t="s">
        <v>30</v>
      </c>
      <c r="C15" s="29">
        <f>+E15*12</f>
        <v>7170711972</v>
      </c>
      <c r="D15" s="30">
        <f>+Q15</f>
        <v>5378033979</v>
      </c>
      <c r="E15" s="31">
        <v>597559331</v>
      </c>
      <c r="F15" s="31">
        <v>597559331</v>
      </c>
      <c r="G15" s="31">
        <v>597559331</v>
      </c>
      <c r="H15" s="32">
        <v>597559331</v>
      </c>
      <c r="I15" s="33">
        <v>597559331</v>
      </c>
      <c r="J15" s="33">
        <v>597559331</v>
      </c>
      <c r="K15" s="33">
        <v>597559331</v>
      </c>
      <c r="L15" s="33">
        <v>597559331</v>
      </c>
      <c r="M15" s="33">
        <v>597559331</v>
      </c>
      <c r="N15" s="31"/>
      <c r="O15" s="31"/>
      <c r="P15" s="31"/>
      <c r="Q15" s="34">
        <f t="shared" ref="Q15:Q42" si="0">SUM(E15:P15)</f>
        <v>5378033979</v>
      </c>
      <c r="R15" s="34">
        <f t="shared" ref="R15:R42" si="1">+D15-Q15</f>
        <v>0</v>
      </c>
    </row>
    <row r="16" spans="1:18" ht="18.75" thickBot="1" x14ac:dyDescent="0.3">
      <c r="A16" s="20" t="s">
        <v>31</v>
      </c>
      <c r="B16" s="28" t="s">
        <v>30</v>
      </c>
      <c r="C16" s="35">
        <f>+E16*12</f>
        <v>26058072</v>
      </c>
      <c r="D16" s="36">
        <f>SUM(E16:P16)</f>
        <v>19543562</v>
      </c>
      <c r="E16" s="37">
        <f>2171506</f>
        <v>2171506</v>
      </c>
      <c r="F16" s="37">
        <v>2171507</v>
      </c>
      <c r="G16" s="37">
        <v>2171507</v>
      </c>
      <c r="H16" s="38">
        <v>2171507</v>
      </c>
      <c r="I16" s="39">
        <v>2171507</v>
      </c>
      <c r="J16" s="39">
        <v>2171507</v>
      </c>
      <c r="K16" s="39">
        <v>2171507</v>
      </c>
      <c r="L16" s="39">
        <v>2171507</v>
      </c>
      <c r="M16" s="39">
        <v>2171507</v>
      </c>
      <c r="N16" s="37"/>
      <c r="O16" s="37"/>
      <c r="P16" s="37"/>
      <c r="Q16" s="40">
        <f t="shared" si="0"/>
        <v>19543562</v>
      </c>
      <c r="R16" s="34">
        <f t="shared" si="1"/>
        <v>0</v>
      </c>
    </row>
    <row r="17" spans="1:18" ht="18.75" thickBot="1" x14ac:dyDescent="0.3">
      <c r="A17" s="20" t="s">
        <v>32</v>
      </c>
      <c r="B17" s="28" t="s">
        <v>30</v>
      </c>
      <c r="C17" s="35"/>
      <c r="D17" s="36">
        <f>+E17</f>
        <v>4196148</v>
      </c>
      <c r="E17" s="37">
        <v>4196148</v>
      </c>
      <c r="F17" s="37"/>
      <c r="G17" s="37"/>
      <c r="H17" s="38"/>
      <c r="I17" s="39"/>
      <c r="J17" s="37"/>
      <c r="K17" s="37"/>
      <c r="L17" s="37"/>
      <c r="M17" s="37"/>
      <c r="N17" s="37"/>
      <c r="O17" s="37"/>
      <c r="P17" s="37"/>
      <c r="Q17" s="40">
        <f t="shared" si="0"/>
        <v>4196148</v>
      </c>
      <c r="R17" s="34"/>
    </row>
    <row r="18" spans="1:18" ht="18.75" thickBot="1" x14ac:dyDescent="0.3">
      <c r="A18" s="20" t="s">
        <v>33</v>
      </c>
      <c r="B18" s="28" t="s">
        <v>30</v>
      </c>
      <c r="C18" s="35">
        <f t="shared" ref="C18" si="2">+E18*12</f>
        <v>6874092</v>
      </c>
      <c r="D18" s="36">
        <f>SUM(E18:P18)</f>
        <v>5360304</v>
      </c>
      <c r="E18" s="37">
        <v>572841</v>
      </c>
      <c r="F18" s="37">
        <v>572841</v>
      </c>
      <c r="G18" s="37">
        <v>572841</v>
      </c>
      <c r="H18" s="38">
        <v>572841</v>
      </c>
      <c r="I18" s="39">
        <v>572841</v>
      </c>
      <c r="J18" s="39">
        <v>572841</v>
      </c>
      <c r="K18" s="37">
        <v>654732</v>
      </c>
      <c r="L18" s="37">
        <v>634263</v>
      </c>
      <c r="M18" s="37">
        <v>634263</v>
      </c>
      <c r="N18" s="37"/>
      <c r="O18" s="37"/>
      <c r="P18" s="37"/>
      <c r="Q18" s="40">
        <f t="shared" si="0"/>
        <v>5360304</v>
      </c>
      <c r="R18" s="34">
        <f t="shared" si="1"/>
        <v>0</v>
      </c>
    </row>
    <row r="19" spans="1:18" ht="18.75" thickBot="1" x14ac:dyDescent="0.3">
      <c r="A19" s="20" t="s">
        <v>34</v>
      </c>
      <c r="B19" s="28" t="s">
        <v>30</v>
      </c>
      <c r="C19" s="35">
        <f>+E19*12</f>
        <v>19061928</v>
      </c>
      <c r="D19" s="36">
        <f>SUM(E19:P19)</f>
        <v>14296454</v>
      </c>
      <c r="E19" s="37">
        <v>1588494</v>
      </c>
      <c r="F19" s="37">
        <v>1588495</v>
      </c>
      <c r="G19" s="37">
        <v>1588495</v>
      </c>
      <c r="H19" s="38">
        <v>1588495</v>
      </c>
      <c r="I19" s="39">
        <v>1588495</v>
      </c>
      <c r="J19" s="39">
        <v>1588495</v>
      </c>
      <c r="K19" s="39">
        <v>1588495</v>
      </c>
      <c r="L19" s="39">
        <v>1588495</v>
      </c>
      <c r="M19" s="39">
        <v>1588495</v>
      </c>
      <c r="N19" s="37"/>
      <c r="O19" s="37"/>
      <c r="P19" s="37"/>
      <c r="Q19" s="40">
        <f t="shared" si="0"/>
        <v>14296454</v>
      </c>
      <c r="R19" s="34">
        <f t="shared" si="1"/>
        <v>0</v>
      </c>
    </row>
    <row r="20" spans="1:18" ht="18.75" thickBot="1" x14ac:dyDescent="0.3">
      <c r="A20" s="20" t="s">
        <v>35</v>
      </c>
      <c r="B20" s="28">
        <v>1893</v>
      </c>
      <c r="C20" s="35">
        <v>67867225</v>
      </c>
      <c r="D20" s="36">
        <f>+H20+18238336</f>
        <v>52171948</v>
      </c>
      <c r="E20" s="37"/>
      <c r="F20" s="37"/>
      <c r="G20" s="37"/>
      <c r="H20" s="38">
        <v>33933612</v>
      </c>
      <c r="I20" s="39"/>
      <c r="J20" s="37"/>
      <c r="K20" s="37"/>
      <c r="L20" s="37"/>
      <c r="M20" s="37"/>
      <c r="N20" s="37"/>
      <c r="O20" s="37"/>
      <c r="P20" s="37"/>
      <c r="Q20" s="40">
        <f t="shared" si="0"/>
        <v>33933612</v>
      </c>
      <c r="R20" s="34">
        <f t="shared" si="1"/>
        <v>18238336</v>
      </c>
    </row>
    <row r="21" spans="1:18" ht="36.75" thickBot="1" x14ac:dyDescent="0.3">
      <c r="A21" s="20" t="s">
        <v>36</v>
      </c>
      <c r="B21" s="28" t="s">
        <v>30</v>
      </c>
      <c r="C21" s="35">
        <f>+F21*12</f>
        <v>-18774024</v>
      </c>
      <c r="D21" s="36">
        <f>SUM(E21:P21)</f>
        <v>-14080518</v>
      </c>
      <c r="E21" s="37">
        <v>-1564502</v>
      </c>
      <c r="F21" s="37">
        <v>-1564502</v>
      </c>
      <c r="G21" s="37">
        <v>-1564502</v>
      </c>
      <c r="H21" s="38">
        <v>-1564502</v>
      </c>
      <c r="I21" s="39">
        <v>-1564502</v>
      </c>
      <c r="J21" s="39">
        <v>-1564502</v>
      </c>
      <c r="K21" s="39">
        <v>-1564502</v>
      </c>
      <c r="L21" s="39">
        <v>-1564502</v>
      </c>
      <c r="M21" s="39">
        <v>-1564502</v>
      </c>
      <c r="N21" s="37"/>
      <c r="O21" s="37"/>
      <c r="P21" s="37"/>
      <c r="Q21" s="40">
        <f t="shared" si="0"/>
        <v>-14080518</v>
      </c>
      <c r="R21" s="34">
        <f t="shared" si="1"/>
        <v>0</v>
      </c>
    </row>
    <row r="22" spans="1:18" ht="18.75" thickBot="1" x14ac:dyDescent="0.3">
      <c r="A22" s="20" t="s">
        <v>37</v>
      </c>
      <c r="B22" s="28">
        <v>3446</v>
      </c>
      <c r="C22" s="35">
        <v>7547559</v>
      </c>
      <c r="D22" s="36">
        <v>5283291</v>
      </c>
      <c r="E22" s="37"/>
      <c r="F22" s="37"/>
      <c r="G22" s="37"/>
      <c r="H22" s="38"/>
      <c r="I22" s="39"/>
      <c r="J22" s="37"/>
      <c r="K22" s="37"/>
      <c r="L22" s="37"/>
      <c r="M22" s="37"/>
      <c r="N22" s="37"/>
      <c r="O22" s="37"/>
      <c r="P22" s="37"/>
      <c r="Q22" s="40">
        <f t="shared" si="0"/>
        <v>0</v>
      </c>
      <c r="R22" s="34">
        <f t="shared" si="1"/>
        <v>5283291</v>
      </c>
    </row>
    <row r="23" spans="1:18" ht="18.75" thickBot="1" x14ac:dyDescent="0.3">
      <c r="A23" s="20" t="s">
        <v>38</v>
      </c>
      <c r="B23" s="28">
        <v>4774</v>
      </c>
      <c r="C23" s="35">
        <v>112781332</v>
      </c>
      <c r="D23" s="36"/>
      <c r="E23" s="37"/>
      <c r="F23" s="37"/>
      <c r="G23" s="37"/>
      <c r="H23" s="38"/>
      <c r="I23" s="39"/>
      <c r="J23" s="37"/>
      <c r="K23" s="37"/>
      <c r="L23" s="37"/>
      <c r="M23" s="37"/>
      <c r="N23" s="37"/>
      <c r="O23" s="37"/>
      <c r="P23" s="37"/>
      <c r="Q23" s="40">
        <f t="shared" si="0"/>
        <v>0</v>
      </c>
      <c r="R23" s="34">
        <f t="shared" si="1"/>
        <v>0</v>
      </c>
    </row>
    <row r="24" spans="1:18" ht="18.75" thickBot="1" x14ac:dyDescent="0.3">
      <c r="A24" s="20" t="s">
        <v>39</v>
      </c>
      <c r="B24" s="28">
        <v>1531</v>
      </c>
      <c r="C24" s="35">
        <v>134754963</v>
      </c>
      <c r="D24" s="36">
        <f>33688741+11229580+11229580+11229581+11229580+11229580+11229580</f>
        <v>101066222</v>
      </c>
      <c r="E24" s="37"/>
      <c r="F24" s="41"/>
      <c r="G24" s="37"/>
      <c r="H24" s="42">
        <f>27216555+11229580</f>
        <v>38446135</v>
      </c>
      <c r="I24" s="39">
        <v>11229580</v>
      </c>
      <c r="J24" s="37">
        <v>6472186</v>
      </c>
      <c r="K24" s="37">
        <v>11229580</v>
      </c>
      <c r="L24" s="37">
        <v>11229581</v>
      </c>
      <c r="M24" s="37">
        <v>11229580</v>
      </c>
      <c r="N24" s="37"/>
      <c r="O24" s="37"/>
      <c r="P24" s="37"/>
      <c r="Q24" s="40">
        <f>SUM(E24:P24)</f>
        <v>89836642</v>
      </c>
      <c r="R24" s="34">
        <f t="shared" si="1"/>
        <v>11229580</v>
      </c>
    </row>
    <row r="25" spans="1:18" ht="18.75" thickBot="1" x14ac:dyDescent="0.3">
      <c r="A25" s="20" t="s">
        <v>40</v>
      </c>
      <c r="B25" s="28" t="s">
        <v>30</v>
      </c>
      <c r="C25" s="35"/>
      <c r="D25" s="36">
        <f>SUM(E25:P25)</f>
        <v>13662719</v>
      </c>
      <c r="E25" s="37">
        <v>901649</v>
      </c>
      <c r="F25" s="37">
        <v>1440429</v>
      </c>
      <c r="G25" s="37">
        <f>3123368+1171039</f>
        <v>4294407</v>
      </c>
      <c r="H25" s="38">
        <v>1171039</v>
      </c>
      <c r="I25" s="39">
        <v>1171039</v>
      </c>
      <c r="J25" s="39">
        <v>1171039</v>
      </c>
      <c r="K25" s="39">
        <v>1171039</v>
      </c>
      <c r="L25" s="39">
        <v>1171039</v>
      </c>
      <c r="M25" s="39">
        <v>1171039</v>
      </c>
      <c r="N25" s="37"/>
      <c r="O25" s="37"/>
      <c r="P25" s="37"/>
      <c r="Q25" s="40">
        <f t="shared" si="0"/>
        <v>13662719</v>
      </c>
      <c r="R25" s="34">
        <f t="shared" si="1"/>
        <v>0</v>
      </c>
    </row>
    <row r="26" spans="1:18" ht="18.75" thickBot="1" x14ac:dyDescent="0.3">
      <c r="A26" s="20" t="s">
        <v>41</v>
      </c>
      <c r="B26" s="28">
        <v>1531</v>
      </c>
      <c r="C26" s="35">
        <v>28544364</v>
      </c>
      <c r="D26" s="36">
        <f>9514788+2378697+2378697+2378697+2378697+2378697</f>
        <v>21408273</v>
      </c>
      <c r="E26" s="37"/>
      <c r="F26" s="37"/>
      <c r="G26" s="37"/>
      <c r="H26" s="38">
        <v>9514788</v>
      </c>
      <c r="I26" s="39">
        <v>2378697</v>
      </c>
      <c r="J26" s="37">
        <v>2378697</v>
      </c>
      <c r="K26" s="37">
        <v>2378697</v>
      </c>
      <c r="L26" s="37"/>
      <c r="M26" s="37">
        <v>2378697</v>
      </c>
      <c r="N26" s="37"/>
      <c r="O26" s="37"/>
      <c r="P26" s="37"/>
      <c r="Q26" s="40">
        <f t="shared" si="0"/>
        <v>19029576</v>
      </c>
      <c r="R26" s="34">
        <f t="shared" si="1"/>
        <v>2378697</v>
      </c>
    </row>
    <row r="27" spans="1:18" ht="18.75" thickBot="1" x14ac:dyDescent="0.3">
      <c r="A27" s="20" t="s">
        <v>42</v>
      </c>
      <c r="B27" s="28">
        <v>2103</v>
      </c>
      <c r="C27" s="43">
        <v>16307200</v>
      </c>
      <c r="D27" s="36">
        <f>+H27</f>
        <v>11415040</v>
      </c>
      <c r="E27" s="37"/>
      <c r="F27" s="37"/>
      <c r="G27" s="37"/>
      <c r="H27" s="38">
        <f>+C27*0.7</f>
        <v>11415040</v>
      </c>
      <c r="I27" s="39"/>
      <c r="J27" s="37"/>
      <c r="K27" s="37"/>
      <c r="L27" s="37"/>
      <c r="M27" s="37"/>
      <c r="N27" s="37"/>
      <c r="O27" s="37"/>
      <c r="P27" s="37"/>
      <c r="Q27" s="40">
        <f t="shared" si="0"/>
        <v>11415040</v>
      </c>
      <c r="R27" s="34">
        <f t="shared" si="1"/>
        <v>0</v>
      </c>
    </row>
    <row r="28" spans="1:18" ht="18.75" thickBot="1" x14ac:dyDescent="0.3">
      <c r="A28" s="20" t="s">
        <v>43</v>
      </c>
      <c r="B28" s="28">
        <v>2103</v>
      </c>
      <c r="C28" s="43">
        <v>152308300</v>
      </c>
      <c r="D28" s="36">
        <f>+H28</f>
        <v>106615810</v>
      </c>
      <c r="E28" s="37"/>
      <c r="F28" s="37"/>
      <c r="G28" s="37"/>
      <c r="H28" s="38">
        <f>+C28*0.7</f>
        <v>106615810</v>
      </c>
      <c r="I28" s="39"/>
      <c r="J28" s="37"/>
      <c r="K28" s="37"/>
      <c r="L28" s="37"/>
      <c r="M28" s="37"/>
      <c r="N28" s="37"/>
      <c r="O28" s="37"/>
      <c r="P28" s="37"/>
      <c r="Q28" s="40">
        <f t="shared" si="0"/>
        <v>106615810</v>
      </c>
      <c r="R28" s="34">
        <f t="shared" si="1"/>
        <v>0</v>
      </c>
    </row>
    <row r="29" spans="1:18" ht="36.75" thickBot="1" x14ac:dyDescent="0.3">
      <c r="A29" s="20" t="s">
        <v>44</v>
      </c>
      <c r="B29" s="28">
        <v>3975</v>
      </c>
      <c r="C29" s="35">
        <v>2162040</v>
      </c>
      <c r="D29" s="36"/>
      <c r="E29" s="37"/>
      <c r="F29" s="37"/>
      <c r="G29" s="37"/>
      <c r="H29" s="38"/>
      <c r="I29" s="39"/>
      <c r="J29" s="37"/>
      <c r="K29" s="37"/>
      <c r="L29" s="37"/>
      <c r="M29" s="37"/>
      <c r="N29" s="37"/>
      <c r="O29" s="37"/>
      <c r="P29" s="37"/>
      <c r="Q29" s="40">
        <f t="shared" si="0"/>
        <v>0</v>
      </c>
      <c r="R29" s="34">
        <f t="shared" si="1"/>
        <v>0</v>
      </c>
    </row>
    <row r="30" spans="1:18" ht="18.75" thickBot="1" x14ac:dyDescent="0.3">
      <c r="A30" s="20" t="s">
        <v>45</v>
      </c>
      <c r="B30" s="28">
        <v>1556</v>
      </c>
      <c r="C30" s="44">
        <v>1770685</v>
      </c>
      <c r="D30" s="36">
        <f t="shared" ref="D30:D36" si="3">+H30</f>
        <v>1239479.5</v>
      </c>
      <c r="E30" s="37"/>
      <c r="F30" s="37"/>
      <c r="G30" s="37"/>
      <c r="H30" s="38">
        <f t="shared" ref="H30:H35" si="4">+C30*0.7</f>
        <v>1239479.5</v>
      </c>
      <c r="I30" s="39"/>
      <c r="J30" s="37"/>
      <c r="K30" s="37"/>
      <c r="L30" s="37"/>
      <c r="M30" s="37"/>
      <c r="N30" s="37"/>
      <c r="O30" s="37"/>
      <c r="P30" s="37"/>
      <c r="Q30" s="40">
        <f t="shared" si="0"/>
        <v>1239479.5</v>
      </c>
      <c r="R30" s="34">
        <f t="shared" si="1"/>
        <v>0</v>
      </c>
    </row>
    <row r="31" spans="1:18" ht="18.75" thickBot="1" x14ac:dyDescent="0.3">
      <c r="A31" s="20" t="s">
        <v>46</v>
      </c>
      <c r="B31" s="28">
        <v>1556</v>
      </c>
      <c r="C31" s="35">
        <v>78903720</v>
      </c>
      <c r="D31" s="36">
        <f t="shared" si="3"/>
        <v>55232604</v>
      </c>
      <c r="E31" s="37"/>
      <c r="F31" s="37"/>
      <c r="G31" s="37"/>
      <c r="H31" s="38">
        <f t="shared" si="4"/>
        <v>55232604</v>
      </c>
      <c r="I31" s="39"/>
      <c r="J31" s="37"/>
      <c r="K31" s="37"/>
      <c r="L31" s="37"/>
      <c r="M31" s="37"/>
      <c r="N31" s="37"/>
      <c r="O31" s="37"/>
      <c r="P31" s="37"/>
      <c r="Q31" s="40">
        <f t="shared" si="0"/>
        <v>55232604</v>
      </c>
      <c r="R31" s="34">
        <f t="shared" si="1"/>
        <v>0</v>
      </c>
    </row>
    <row r="32" spans="1:18" ht="18.75" thickBot="1" x14ac:dyDescent="0.3">
      <c r="A32" s="20" t="s">
        <v>47</v>
      </c>
      <c r="B32" s="28">
        <v>1555</v>
      </c>
      <c r="C32" s="45">
        <v>36122450</v>
      </c>
      <c r="D32" s="36">
        <f t="shared" si="3"/>
        <v>25285715</v>
      </c>
      <c r="E32" s="37"/>
      <c r="F32" s="37"/>
      <c r="G32" s="37"/>
      <c r="H32" s="38">
        <f t="shared" si="4"/>
        <v>25285715</v>
      </c>
      <c r="I32" s="39"/>
      <c r="J32" s="37"/>
      <c r="K32" s="37"/>
      <c r="L32" s="37"/>
      <c r="M32" s="37"/>
      <c r="N32" s="37"/>
      <c r="O32" s="37"/>
      <c r="P32" s="37"/>
      <c r="Q32" s="40">
        <f t="shared" si="0"/>
        <v>25285715</v>
      </c>
      <c r="R32" s="34">
        <f t="shared" si="1"/>
        <v>0</v>
      </c>
    </row>
    <row r="33" spans="1:18" ht="18.75" thickBot="1" x14ac:dyDescent="0.3">
      <c r="A33" s="20" t="s">
        <v>48</v>
      </c>
      <c r="B33" s="28">
        <v>1555</v>
      </c>
      <c r="C33" s="45">
        <v>5358510</v>
      </c>
      <c r="D33" s="36">
        <f t="shared" si="3"/>
        <v>3750956.9999999995</v>
      </c>
      <c r="E33" s="37"/>
      <c r="F33" s="37"/>
      <c r="G33" s="37"/>
      <c r="H33" s="38">
        <f t="shared" si="4"/>
        <v>3750956.9999999995</v>
      </c>
      <c r="I33" s="39"/>
      <c r="J33" s="37"/>
      <c r="K33" s="37"/>
      <c r="L33" s="37"/>
      <c r="M33" s="37"/>
      <c r="N33" s="37"/>
      <c r="O33" s="37"/>
      <c r="P33" s="37"/>
      <c r="Q33" s="40">
        <f t="shared" si="0"/>
        <v>3750956.9999999995</v>
      </c>
      <c r="R33" s="34">
        <f t="shared" si="1"/>
        <v>0</v>
      </c>
    </row>
    <row r="34" spans="1:18" ht="18.75" thickBot="1" x14ac:dyDescent="0.3">
      <c r="A34" s="20" t="s">
        <v>49</v>
      </c>
      <c r="B34" s="28">
        <v>1555</v>
      </c>
      <c r="C34" s="44">
        <v>8154969</v>
      </c>
      <c r="D34" s="36">
        <f t="shared" si="3"/>
        <v>5708478.2999999998</v>
      </c>
      <c r="E34" s="37"/>
      <c r="F34" s="37"/>
      <c r="G34" s="37"/>
      <c r="H34" s="38">
        <f t="shared" si="4"/>
        <v>5708478.2999999998</v>
      </c>
      <c r="I34" s="39"/>
      <c r="J34" s="37"/>
      <c r="K34" s="37"/>
      <c r="L34" s="37"/>
      <c r="M34" s="37"/>
      <c r="N34" s="37"/>
      <c r="O34" s="37"/>
      <c r="P34" s="37"/>
      <c r="Q34" s="40">
        <f>SUM(E34:P34)</f>
        <v>5708478.2999999998</v>
      </c>
      <c r="R34" s="34">
        <f>+D34-Q34</f>
        <v>0</v>
      </c>
    </row>
    <row r="35" spans="1:18" ht="18.75" thickBot="1" x14ac:dyDescent="0.3">
      <c r="A35" s="20" t="s">
        <v>50</v>
      </c>
      <c r="B35" s="28">
        <v>1555</v>
      </c>
      <c r="C35" s="45">
        <v>53585100</v>
      </c>
      <c r="D35" s="36">
        <f t="shared" si="3"/>
        <v>37509570</v>
      </c>
      <c r="E35" s="37"/>
      <c r="F35" s="37"/>
      <c r="G35" s="37"/>
      <c r="H35" s="38">
        <f t="shared" si="4"/>
        <v>37509570</v>
      </c>
      <c r="I35" s="39"/>
      <c r="J35" s="37"/>
      <c r="K35" s="37"/>
      <c r="L35" s="37"/>
      <c r="M35" s="37"/>
      <c r="N35" s="37"/>
      <c r="O35" s="37"/>
      <c r="P35" s="37"/>
      <c r="Q35" s="40">
        <f t="shared" si="0"/>
        <v>37509570</v>
      </c>
      <c r="R35" s="34">
        <f t="shared" si="1"/>
        <v>0</v>
      </c>
    </row>
    <row r="36" spans="1:18" ht="18.75" thickBot="1" x14ac:dyDescent="0.3">
      <c r="A36" s="20" t="s">
        <v>51</v>
      </c>
      <c r="B36" s="28">
        <v>1554</v>
      </c>
      <c r="C36" s="43">
        <v>6714338</v>
      </c>
      <c r="D36" s="36">
        <f t="shared" si="3"/>
        <v>4700037</v>
      </c>
      <c r="E36" s="37"/>
      <c r="F36" s="37"/>
      <c r="G36" s="37"/>
      <c r="H36" s="38">
        <v>4700037</v>
      </c>
      <c r="I36" s="39"/>
      <c r="J36" s="37"/>
      <c r="K36" s="37"/>
      <c r="L36" s="37"/>
      <c r="M36" s="37"/>
      <c r="N36" s="37"/>
      <c r="O36" s="37"/>
      <c r="P36" s="37"/>
      <c r="Q36" s="40">
        <f t="shared" si="0"/>
        <v>4700037</v>
      </c>
      <c r="R36" s="34">
        <f t="shared" si="1"/>
        <v>0</v>
      </c>
    </row>
    <row r="37" spans="1:18" ht="18.75" thickBot="1" x14ac:dyDescent="0.3">
      <c r="A37" s="20" t="s">
        <v>52</v>
      </c>
      <c r="B37" s="28">
        <v>4401</v>
      </c>
      <c r="C37" s="35">
        <v>29605811</v>
      </c>
      <c r="D37" s="36">
        <v>20724068</v>
      </c>
      <c r="E37" s="37"/>
      <c r="F37" s="37"/>
      <c r="G37" s="37"/>
      <c r="H37" s="38"/>
      <c r="I37" s="39"/>
      <c r="J37" s="37"/>
      <c r="K37" s="37"/>
      <c r="L37" s="46">
        <v>20724068</v>
      </c>
      <c r="M37" s="37"/>
      <c r="N37" s="37"/>
      <c r="O37" s="37"/>
      <c r="P37" s="37"/>
      <c r="Q37" s="40">
        <f t="shared" si="0"/>
        <v>20724068</v>
      </c>
      <c r="R37" s="34">
        <f t="shared" si="1"/>
        <v>0</v>
      </c>
    </row>
    <row r="38" spans="1:18" ht="18.75" thickBot="1" x14ac:dyDescent="0.3">
      <c r="A38" s="20" t="s">
        <v>53</v>
      </c>
      <c r="B38" s="28">
        <v>1532</v>
      </c>
      <c r="C38" s="35">
        <v>6448533</v>
      </c>
      <c r="D38" s="36">
        <f>+G38</f>
        <v>4513973</v>
      </c>
      <c r="E38" s="37"/>
      <c r="F38" s="37"/>
      <c r="G38" s="37">
        <v>4513973</v>
      </c>
      <c r="H38" s="38"/>
      <c r="I38" s="39"/>
      <c r="J38" s="37"/>
      <c r="K38" s="37"/>
      <c r="L38" s="37"/>
      <c r="M38" s="37"/>
      <c r="N38" s="37"/>
      <c r="O38" s="37"/>
      <c r="P38" s="37"/>
      <c r="Q38" s="40">
        <f t="shared" si="0"/>
        <v>4513973</v>
      </c>
      <c r="R38" s="34">
        <f t="shared" si="1"/>
        <v>0</v>
      </c>
    </row>
    <row r="39" spans="1:18" ht="18.75" thickBot="1" x14ac:dyDescent="0.3">
      <c r="A39" s="20" t="s">
        <v>54</v>
      </c>
      <c r="B39" s="28">
        <v>1534</v>
      </c>
      <c r="C39" s="35">
        <v>29672159</v>
      </c>
      <c r="D39" s="36">
        <v>20770511</v>
      </c>
      <c r="E39" s="37"/>
      <c r="F39" s="37"/>
      <c r="G39" s="37"/>
      <c r="H39" s="38"/>
      <c r="I39" s="39"/>
      <c r="J39" s="37"/>
      <c r="K39" s="37"/>
      <c r="L39" s="37">
        <v>20770511</v>
      </c>
      <c r="M39" s="37"/>
      <c r="N39" s="37"/>
      <c r="O39" s="37"/>
      <c r="P39" s="37"/>
      <c r="Q39" s="40">
        <f t="shared" si="0"/>
        <v>20770511</v>
      </c>
      <c r="R39" s="34">
        <f t="shared" si="1"/>
        <v>0</v>
      </c>
    </row>
    <row r="40" spans="1:18" ht="18.75" thickBot="1" x14ac:dyDescent="0.3">
      <c r="A40" s="20" t="s">
        <v>55</v>
      </c>
      <c r="B40" s="28">
        <v>1894</v>
      </c>
      <c r="C40" s="35">
        <v>17118770</v>
      </c>
      <c r="D40" s="36"/>
      <c r="E40" s="37"/>
      <c r="F40" s="37"/>
      <c r="G40" s="37"/>
      <c r="H40" s="38"/>
      <c r="I40" s="39"/>
      <c r="J40" s="37"/>
      <c r="K40" s="37"/>
      <c r="L40" s="37"/>
      <c r="M40" s="37"/>
      <c r="N40" s="37"/>
      <c r="O40" s="37"/>
      <c r="P40" s="37"/>
      <c r="Q40" s="40">
        <f t="shared" si="0"/>
        <v>0</v>
      </c>
      <c r="R40" s="34">
        <f t="shared" si="1"/>
        <v>0</v>
      </c>
    </row>
    <row r="41" spans="1:18" ht="18.75" thickBot="1" x14ac:dyDescent="0.3">
      <c r="A41" s="20" t="s">
        <v>56</v>
      </c>
      <c r="B41" s="28">
        <v>1896</v>
      </c>
      <c r="C41" s="35">
        <v>52980678</v>
      </c>
      <c r="D41" s="36">
        <f>+H41</f>
        <v>37086474</v>
      </c>
      <c r="E41" s="37"/>
      <c r="F41" s="37"/>
      <c r="G41" s="37"/>
      <c r="H41" s="38">
        <v>37086474</v>
      </c>
      <c r="I41" s="39"/>
      <c r="J41" s="37"/>
      <c r="K41" s="37"/>
      <c r="L41" s="37"/>
      <c r="M41" s="37"/>
      <c r="N41" s="37"/>
      <c r="O41" s="37"/>
      <c r="P41" s="37"/>
      <c r="Q41" s="40">
        <f t="shared" si="0"/>
        <v>37086474</v>
      </c>
      <c r="R41" s="34">
        <f t="shared" si="1"/>
        <v>0</v>
      </c>
    </row>
    <row r="42" spans="1:18" ht="18.75" thickBot="1" x14ac:dyDescent="0.3">
      <c r="A42" s="20" t="s">
        <v>57</v>
      </c>
      <c r="B42" s="28">
        <v>3577</v>
      </c>
      <c r="C42" s="35">
        <v>12000000</v>
      </c>
      <c r="D42" s="36"/>
      <c r="E42" s="37"/>
      <c r="F42" s="37"/>
      <c r="G42" s="37"/>
      <c r="H42" s="38"/>
      <c r="I42" s="39"/>
      <c r="J42" s="37"/>
      <c r="K42" s="37"/>
      <c r="L42" s="37"/>
      <c r="M42" s="37"/>
      <c r="N42" s="37"/>
      <c r="O42" s="37"/>
      <c r="P42" s="37"/>
      <c r="Q42" s="40">
        <f t="shared" si="0"/>
        <v>0</v>
      </c>
      <c r="R42" s="34">
        <f t="shared" si="1"/>
        <v>0</v>
      </c>
    </row>
    <row r="43" spans="1:18" ht="18.75" thickBot="1" x14ac:dyDescent="0.3">
      <c r="A43" s="20" t="s">
        <v>58</v>
      </c>
      <c r="B43" s="28">
        <v>1557</v>
      </c>
      <c r="C43" s="35">
        <v>122877000</v>
      </c>
      <c r="D43" s="36">
        <f>+H43</f>
        <v>86013900</v>
      </c>
      <c r="E43" s="37"/>
      <c r="F43" s="37"/>
      <c r="G43" s="37"/>
      <c r="H43" s="38">
        <v>86013900</v>
      </c>
      <c r="I43" s="39"/>
      <c r="J43" s="37"/>
      <c r="K43" s="37"/>
      <c r="L43" s="37"/>
      <c r="M43" s="37"/>
      <c r="N43" s="37"/>
      <c r="O43" s="37"/>
      <c r="P43" s="37"/>
      <c r="Q43" s="40">
        <f t="shared" ref="Q43:Q54" si="5">SUM(E43:P43)</f>
        <v>86013900</v>
      </c>
      <c r="R43" s="34">
        <f t="shared" ref="R43:R54" si="6">+D43-Q43</f>
        <v>0</v>
      </c>
    </row>
    <row r="44" spans="1:18" ht="36.75" thickBot="1" x14ac:dyDescent="0.3">
      <c r="A44" s="20" t="s">
        <v>59</v>
      </c>
      <c r="B44" s="28">
        <v>1552</v>
      </c>
      <c r="C44" s="35">
        <v>793165</v>
      </c>
      <c r="D44" s="36">
        <f>+H44</f>
        <v>793165</v>
      </c>
      <c r="E44" s="37"/>
      <c r="F44" s="37"/>
      <c r="G44" s="37"/>
      <c r="H44" s="38">
        <v>793165</v>
      </c>
      <c r="I44" s="39"/>
      <c r="J44" s="37"/>
      <c r="K44" s="37"/>
      <c r="L44" s="37"/>
      <c r="M44" s="37"/>
      <c r="N44" s="37"/>
      <c r="O44" s="37"/>
      <c r="P44" s="37"/>
      <c r="Q44" s="40">
        <f t="shared" si="5"/>
        <v>793165</v>
      </c>
      <c r="R44" s="34">
        <f t="shared" si="6"/>
        <v>0</v>
      </c>
    </row>
    <row r="45" spans="1:18" ht="18.75" thickBot="1" x14ac:dyDescent="0.3">
      <c r="A45" s="20" t="s">
        <v>60</v>
      </c>
      <c r="B45" s="28" t="s">
        <v>61</v>
      </c>
      <c r="C45" s="35">
        <f>29448674+140432</f>
        <v>29589106</v>
      </c>
      <c r="D45" s="36">
        <f>20614072+96902</f>
        <v>20710974</v>
      </c>
      <c r="E45" s="37"/>
      <c r="F45" s="37"/>
      <c r="G45" s="37">
        <v>20614072</v>
      </c>
      <c r="H45" s="38"/>
      <c r="I45" s="39"/>
      <c r="J45" s="37">
        <v>96902</v>
      </c>
      <c r="K45" s="37"/>
      <c r="L45" s="37"/>
      <c r="M45" s="37"/>
      <c r="N45" s="37"/>
      <c r="O45" s="37"/>
      <c r="P45" s="37"/>
      <c r="Q45" s="40">
        <f t="shared" si="5"/>
        <v>20710974</v>
      </c>
      <c r="R45" s="34">
        <f t="shared" si="6"/>
        <v>0</v>
      </c>
    </row>
    <row r="46" spans="1:18" ht="18.75" thickBot="1" x14ac:dyDescent="0.3">
      <c r="A46" s="20" t="s">
        <v>62</v>
      </c>
      <c r="B46" s="28">
        <v>3578</v>
      </c>
      <c r="C46" s="35">
        <v>17657950</v>
      </c>
      <c r="D46" s="36"/>
      <c r="E46" s="37"/>
      <c r="F46" s="37"/>
      <c r="G46" s="37"/>
      <c r="H46" s="38"/>
      <c r="I46" s="39"/>
      <c r="J46" s="37"/>
      <c r="K46" s="37"/>
      <c r="L46" s="37"/>
      <c r="M46" s="37"/>
      <c r="N46" s="37"/>
      <c r="O46" s="37"/>
      <c r="P46" s="37"/>
      <c r="Q46" s="40"/>
      <c r="R46" s="34"/>
    </row>
    <row r="47" spans="1:18" ht="18.75" thickBot="1" x14ac:dyDescent="0.3">
      <c r="A47" s="20" t="s">
        <v>63</v>
      </c>
      <c r="B47" s="28">
        <v>2102</v>
      </c>
      <c r="C47" s="35">
        <v>12733364</v>
      </c>
      <c r="D47" s="36">
        <f>+H47+3517907</f>
        <v>7762363</v>
      </c>
      <c r="E47" s="37"/>
      <c r="F47" s="37"/>
      <c r="G47" s="37"/>
      <c r="H47" s="38">
        <v>4244456</v>
      </c>
      <c r="I47" s="39"/>
      <c r="J47" s="37">
        <v>2122227</v>
      </c>
      <c r="K47" s="37"/>
      <c r="L47" s="37"/>
      <c r="M47" s="37">
        <v>1061114</v>
      </c>
      <c r="N47" s="37"/>
      <c r="O47" s="37"/>
      <c r="P47" s="37"/>
      <c r="Q47" s="40">
        <f t="shared" si="5"/>
        <v>7427797</v>
      </c>
      <c r="R47" s="34">
        <f t="shared" si="6"/>
        <v>334566</v>
      </c>
    </row>
    <row r="48" spans="1:18" ht="36.75" thickBot="1" x14ac:dyDescent="0.3">
      <c r="A48" s="20" t="s">
        <v>64</v>
      </c>
      <c r="B48" s="28">
        <v>4776</v>
      </c>
      <c r="C48" s="35">
        <v>5417793</v>
      </c>
      <c r="D48" s="36">
        <v>5417793</v>
      </c>
      <c r="E48" s="37"/>
      <c r="F48" s="37"/>
      <c r="G48" s="37"/>
      <c r="H48" s="38"/>
      <c r="I48" s="37"/>
      <c r="J48" s="37"/>
      <c r="K48" s="37"/>
      <c r="L48" s="37"/>
      <c r="M48" s="37">
        <v>1805931</v>
      </c>
      <c r="N48" s="37"/>
      <c r="O48" s="37"/>
      <c r="P48" s="37"/>
      <c r="Q48" s="40">
        <f t="shared" si="5"/>
        <v>1805931</v>
      </c>
      <c r="R48" s="34">
        <f t="shared" si="6"/>
        <v>3611862</v>
      </c>
    </row>
    <row r="49" spans="1:18" ht="36.75" thickBot="1" x14ac:dyDescent="0.3">
      <c r="A49" s="20" t="s">
        <v>65</v>
      </c>
      <c r="B49" s="28">
        <v>3974</v>
      </c>
      <c r="C49" s="35">
        <v>2159389</v>
      </c>
      <c r="D49" s="36">
        <v>1439593</v>
      </c>
      <c r="E49" s="37"/>
      <c r="F49" s="37"/>
      <c r="G49" s="37"/>
      <c r="H49" s="38"/>
      <c r="I49" s="37"/>
      <c r="J49" s="37">
        <v>1439593</v>
      </c>
      <c r="K49" s="37"/>
      <c r="L49" s="37"/>
      <c r="M49" s="37"/>
      <c r="N49" s="37"/>
      <c r="O49" s="37"/>
      <c r="P49" s="37"/>
      <c r="Q49" s="40">
        <f t="shared" si="5"/>
        <v>1439593</v>
      </c>
      <c r="R49" s="34">
        <f t="shared" si="6"/>
        <v>0</v>
      </c>
    </row>
    <row r="50" spans="1:18" ht="18.75" thickBot="1" x14ac:dyDescent="0.3">
      <c r="A50" s="20" t="s">
        <v>66</v>
      </c>
      <c r="B50" s="28">
        <v>1559</v>
      </c>
      <c r="C50" s="35">
        <v>64721855</v>
      </c>
      <c r="D50" s="36">
        <f>+H50</f>
        <v>45305299</v>
      </c>
      <c r="E50" s="37"/>
      <c r="F50" s="37"/>
      <c r="G50" s="37"/>
      <c r="H50" s="38">
        <v>45305299</v>
      </c>
      <c r="I50" s="37"/>
      <c r="J50" s="37"/>
      <c r="K50" s="37"/>
      <c r="L50" s="37"/>
      <c r="M50" s="37"/>
      <c r="N50" s="37"/>
      <c r="O50" s="37"/>
      <c r="P50" s="37"/>
      <c r="Q50" s="40">
        <f t="shared" si="5"/>
        <v>45305299</v>
      </c>
      <c r="R50" s="34">
        <f t="shared" si="6"/>
        <v>0</v>
      </c>
    </row>
    <row r="51" spans="1:18" ht="18.75" thickBot="1" x14ac:dyDescent="0.3">
      <c r="A51" s="20" t="s">
        <v>67</v>
      </c>
      <c r="B51" s="28">
        <v>3445</v>
      </c>
      <c r="C51" s="35">
        <v>4528363</v>
      </c>
      <c r="D51" s="36">
        <f>+J51</f>
        <v>3169854</v>
      </c>
      <c r="E51" s="37"/>
      <c r="F51" s="37"/>
      <c r="G51" s="37"/>
      <c r="H51" s="38"/>
      <c r="I51" s="37"/>
      <c r="J51" s="37">
        <v>3169854</v>
      </c>
      <c r="K51" s="37"/>
      <c r="L51" s="37"/>
      <c r="M51" s="37"/>
      <c r="N51" s="37"/>
      <c r="O51" s="37"/>
      <c r="P51" s="37"/>
      <c r="Q51" s="40">
        <f t="shared" si="5"/>
        <v>3169854</v>
      </c>
      <c r="R51" s="34">
        <f t="shared" si="6"/>
        <v>0</v>
      </c>
    </row>
    <row r="52" spans="1:18" ht="36.75" thickBot="1" x14ac:dyDescent="0.3">
      <c r="A52" s="20" t="s">
        <v>68</v>
      </c>
      <c r="B52" s="28">
        <v>1783</v>
      </c>
      <c r="C52" s="35">
        <v>211133938</v>
      </c>
      <c r="D52" s="36">
        <f>+H52</f>
        <v>147793757</v>
      </c>
      <c r="E52" s="37"/>
      <c r="F52" s="37"/>
      <c r="G52" s="37"/>
      <c r="H52" s="38">
        <v>147793757</v>
      </c>
      <c r="I52" s="37"/>
      <c r="J52" s="37"/>
      <c r="K52" s="37"/>
      <c r="L52" s="37"/>
      <c r="M52" s="37"/>
      <c r="N52" s="37"/>
      <c r="O52" s="37"/>
      <c r="P52" s="37"/>
      <c r="Q52" s="40">
        <f t="shared" si="5"/>
        <v>147793757</v>
      </c>
      <c r="R52" s="34">
        <f t="shared" si="6"/>
        <v>0</v>
      </c>
    </row>
    <row r="53" spans="1:18" ht="18.75" thickBot="1" x14ac:dyDescent="0.3">
      <c r="A53" s="20" t="s">
        <v>69</v>
      </c>
      <c r="B53" s="28">
        <v>1553</v>
      </c>
      <c r="C53" s="35">
        <v>28750575</v>
      </c>
      <c r="D53" s="36">
        <v>20125402</v>
      </c>
      <c r="E53" s="37"/>
      <c r="F53" s="37"/>
      <c r="G53" s="37">
        <v>20125402</v>
      </c>
      <c r="H53" s="38"/>
      <c r="I53" s="37"/>
      <c r="J53" s="37"/>
      <c r="K53" s="37"/>
      <c r="L53" s="37"/>
      <c r="M53" s="37"/>
      <c r="N53" s="37"/>
      <c r="O53" s="37"/>
      <c r="P53" s="37"/>
      <c r="Q53" s="40">
        <f t="shared" si="5"/>
        <v>20125402</v>
      </c>
      <c r="R53" s="34">
        <f t="shared" si="6"/>
        <v>0</v>
      </c>
    </row>
    <row r="54" spans="1:18" ht="18.75" thickBot="1" x14ac:dyDescent="0.3">
      <c r="A54" s="20" t="s">
        <v>70</v>
      </c>
      <c r="B54" s="28" t="s">
        <v>30</v>
      </c>
      <c r="C54" s="35"/>
      <c r="D54" s="36">
        <f>+H54+J54+M54</f>
        <v>446035986</v>
      </c>
      <c r="E54" s="37"/>
      <c r="F54" s="37"/>
      <c r="G54" s="37"/>
      <c r="H54" s="38">
        <f>67909719+78499191</f>
        <v>146408910</v>
      </c>
      <c r="I54" s="37"/>
      <c r="J54" s="37">
        <f>69173521+79918939</f>
        <v>149092460</v>
      </c>
      <c r="K54" s="37"/>
      <c r="L54" s="37"/>
      <c r="M54" s="37">
        <f>69842629+80691987</f>
        <v>150534616</v>
      </c>
      <c r="N54" s="37"/>
      <c r="O54" s="37"/>
      <c r="P54" s="37"/>
      <c r="Q54" s="40">
        <f t="shared" si="5"/>
        <v>446035986</v>
      </c>
      <c r="R54" s="34">
        <f t="shared" si="6"/>
        <v>0</v>
      </c>
    </row>
    <row r="55" spans="1:18" ht="18.75" thickBot="1" x14ac:dyDescent="0.3">
      <c r="A55" s="47" t="s">
        <v>71</v>
      </c>
      <c r="B55" s="48"/>
      <c r="C55" s="49">
        <f t="shared" ref="C55:R55" si="7">SUM(C15:C54)</f>
        <v>8565003244</v>
      </c>
      <c r="D55" s="50">
        <f t="shared" si="7"/>
        <v>6720063184.8000002</v>
      </c>
      <c r="E55" s="51">
        <f t="shared" si="7"/>
        <v>605425467</v>
      </c>
      <c r="F55" s="51">
        <f t="shared" si="7"/>
        <v>601768101</v>
      </c>
      <c r="G55" s="51">
        <f t="shared" si="7"/>
        <v>649875526</v>
      </c>
      <c r="H55" s="51">
        <f t="shared" si="7"/>
        <v>1402496897.8</v>
      </c>
      <c r="I55" s="51">
        <f t="shared" si="7"/>
        <v>615106988</v>
      </c>
      <c r="J55" s="51">
        <f t="shared" si="7"/>
        <v>766270630</v>
      </c>
      <c r="K55" s="51">
        <f t="shared" si="7"/>
        <v>615188879</v>
      </c>
      <c r="L55" s="51">
        <f t="shared" si="7"/>
        <v>654284293</v>
      </c>
      <c r="M55" s="51">
        <f t="shared" si="7"/>
        <v>768570071</v>
      </c>
      <c r="N55" s="51">
        <f t="shared" si="7"/>
        <v>0</v>
      </c>
      <c r="O55" s="51">
        <f t="shared" si="7"/>
        <v>0</v>
      </c>
      <c r="P55" s="51">
        <f t="shared" si="7"/>
        <v>0</v>
      </c>
      <c r="Q55" s="51">
        <f t="shared" si="7"/>
        <v>6678986852.8000002</v>
      </c>
      <c r="R55" s="51">
        <f t="shared" si="7"/>
        <v>41076332</v>
      </c>
    </row>
    <row r="56" spans="1:18" ht="18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3">
        <v>766270630</v>
      </c>
      <c r="K56" s="52"/>
      <c r="L56" s="52"/>
      <c r="M56" s="52"/>
      <c r="N56" s="52"/>
      <c r="O56" s="52"/>
      <c r="P56" s="52"/>
      <c r="Q56" s="54"/>
      <c r="R56" s="54"/>
    </row>
    <row r="57" spans="1:18" ht="18" x14ac:dyDescent="0.25">
      <c r="A57" s="52"/>
      <c r="B57" s="52"/>
      <c r="C57" s="55"/>
      <c r="D57" s="56"/>
      <c r="E57" s="56"/>
      <c r="F57" s="56"/>
      <c r="G57" s="56"/>
      <c r="H57" s="52"/>
      <c r="I57" s="52"/>
      <c r="J57" s="52"/>
      <c r="K57" s="52"/>
      <c r="L57" s="52"/>
      <c r="M57" s="52"/>
      <c r="N57" s="52"/>
      <c r="O57" s="52"/>
      <c r="P57" s="52"/>
      <c r="Q57" s="54"/>
      <c r="R57" s="54"/>
    </row>
    <row r="58" spans="1:18" ht="18.75" thickBot="1" x14ac:dyDescent="0.3">
      <c r="A58" s="52"/>
      <c r="B58" s="52"/>
      <c r="C58" s="52"/>
      <c r="D58" s="57"/>
      <c r="E58" s="57"/>
      <c r="F58" s="57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4"/>
      <c r="R58" s="54"/>
    </row>
    <row r="59" spans="1:18" ht="18" x14ac:dyDescent="0.25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  <c r="R59" s="61"/>
    </row>
    <row r="60" spans="1:18" ht="18" x14ac:dyDescent="0.25">
      <c r="A60" s="67" t="s">
        <v>72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9"/>
    </row>
    <row r="61" spans="1:18" ht="18" x14ac:dyDescent="0.25">
      <c r="A61" s="67" t="s">
        <v>73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9"/>
    </row>
    <row r="62" spans="1:18" ht="18" x14ac:dyDescent="0.25">
      <c r="A62" s="67" t="s">
        <v>74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9"/>
    </row>
    <row r="63" spans="1:18" ht="18.75" thickBot="1" x14ac:dyDescent="0.3">
      <c r="A63" s="62"/>
      <c r="B63" s="63"/>
      <c r="C63" s="64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5"/>
    </row>
  </sheetData>
  <mergeCells count="4">
    <mergeCell ref="C6:R6"/>
    <mergeCell ref="A60:R60"/>
    <mergeCell ref="A61:R61"/>
    <mergeCell ref="A62:R6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2019-10-01T16:07:31Z</dcterms:created>
  <dcterms:modified xsi:type="dcterms:W3CDTF">2019-10-03T11:50:22Z</dcterms:modified>
</cp:coreProperties>
</file>