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51A2A989-54F8-453B-9FB8-36F17AEC992C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5" i="1" l="1"/>
  <c r="O85" i="1"/>
  <c r="N85" i="1"/>
  <c r="K85" i="1"/>
  <c r="I85" i="1"/>
  <c r="F85" i="1"/>
  <c r="M84" i="1"/>
  <c r="M85" i="1" s="1"/>
  <c r="J84" i="1"/>
  <c r="H84" i="1"/>
  <c r="H85" i="1" s="1"/>
  <c r="Q83" i="1"/>
  <c r="D83" i="1"/>
  <c r="Q82" i="1"/>
  <c r="R82" i="1" s="1"/>
  <c r="Q81" i="1"/>
  <c r="D81" i="1"/>
  <c r="E80" i="1"/>
  <c r="D80" i="1" s="1"/>
  <c r="Q79" i="1"/>
  <c r="D79" i="1"/>
  <c r="Q78" i="1"/>
  <c r="D78" i="1"/>
  <c r="Q77" i="1"/>
  <c r="D77" i="1"/>
  <c r="Q76" i="1"/>
  <c r="R76" i="1" s="1"/>
  <c r="Q75" i="1"/>
  <c r="R75" i="1" s="1"/>
  <c r="J74" i="1"/>
  <c r="D74" i="1"/>
  <c r="Q73" i="1"/>
  <c r="D73" i="1"/>
  <c r="Q72" i="1"/>
  <c r="D72" i="1"/>
  <c r="Q71" i="1"/>
  <c r="D71" i="1"/>
  <c r="Q70" i="1"/>
  <c r="D70" i="1"/>
  <c r="Q69" i="1"/>
  <c r="D69" i="1"/>
  <c r="Q68" i="1"/>
  <c r="D68" i="1"/>
  <c r="Q67" i="1"/>
  <c r="R67" i="1" s="1"/>
  <c r="Q66" i="1"/>
  <c r="R66" i="1" s="1"/>
  <c r="Q65" i="1"/>
  <c r="D65" i="1"/>
  <c r="Q64" i="1"/>
  <c r="R64" i="1" s="1"/>
  <c r="Q63" i="1"/>
  <c r="R63" i="1" s="1"/>
  <c r="Q62" i="1"/>
  <c r="D62" i="1"/>
  <c r="Q61" i="1"/>
  <c r="D61" i="1"/>
  <c r="Q60" i="1"/>
  <c r="D60" i="1"/>
  <c r="Q59" i="1"/>
  <c r="D59" i="1"/>
  <c r="Q58" i="1"/>
  <c r="D58" i="1"/>
  <c r="Q57" i="1"/>
  <c r="D57" i="1"/>
  <c r="Q56" i="1"/>
  <c r="D56" i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7" i="1"/>
  <c r="D47" i="1"/>
  <c r="Q46" i="1"/>
  <c r="D46" i="1"/>
  <c r="Q45" i="1"/>
  <c r="R45" i="1" s="1"/>
  <c r="Q44" i="1"/>
  <c r="R44" i="1" s="1"/>
  <c r="Q43" i="1"/>
  <c r="R43" i="1" s="1"/>
  <c r="Q42" i="1"/>
  <c r="R42" i="1" s="1"/>
  <c r="G41" i="1"/>
  <c r="Q41" i="1" s="1"/>
  <c r="Q40" i="1"/>
  <c r="R40" i="1" s="1"/>
  <c r="Q39" i="1"/>
  <c r="D39" i="1"/>
  <c r="R39" i="1" s="1"/>
  <c r="Q38" i="1"/>
  <c r="R38" i="1" s="1"/>
  <c r="Q37" i="1"/>
  <c r="R37" i="1" s="1"/>
  <c r="Q36" i="1"/>
  <c r="R36" i="1" s="1"/>
  <c r="L35" i="1"/>
  <c r="Q35" i="1" s="1"/>
  <c r="D35" i="1"/>
  <c r="Q34" i="1"/>
  <c r="D34" i="1"/>
  <c r="C34" i="1"/>
  <c r="Q33" i="1"/>
  <c r="D33" i="1"/>
  <c r="C33" i="1"/>
  <c r="Q32" i="1"/>
  <c r="R32" i="1" s="1"/>
  <c r="Q31" i="1"/>
  <c r="D31" i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D24" i="1"/>
  <c r="C24" i="1"/>
  <c r="Q23" i="1"/>
  <c r="D23" i="1"/>
  <c r="C23" i="1"/>
  <c r="Q22" i="1"/>
  <c r="D22" i="1"/>
  <c r="C22" i="1"/>
  <c r="Q21" i="1"/>
  <c r="D21" i="1"/>
  <c r="C21" i="1"/>
  <c r="E19" i="1"/>
  <c r="D19" i="1" s="1"/>
  <c r="Q18" i="1"/>
  <c r="D18" i="1"/>
  <c r="C18" i="1"/>
  <c r="Q17" i="1"/>
  <c r="R17" i="1" s="1"/>
  <c r="Q16" i="1"/>
  <c r="R16" i="1" s="1"/>
  <c r="Q15" i="1"/>
  <c r="D15" i="1" s="1"/>
  <c r="C15" i="1"/>
  <c r="R59" i="1" l="1"/>
  <c r="R61" i="1"/>
  <c r="R83" i="1"/>
  <c r="R34" i="1"/>
  <c r="R62" i="1"/>
  <c r="R69" i="1"/>
  <c r="R71" i="1"/>
  <c r="C19" i="1"/>
  <c r="R24" i="1"/>
  <c r="R31" i="1"/>
  <c r="R33" i="1"/>
  <c r="R70" i="1"/>
  <c r="R72" i="1"/>
  <c r="R77" i="1"/>
  <c r="R78" i="1"/>
  <c r="R81" i="1"/>
  <c r="R58" i="1"/>
  <c r="J85" i="1"/>
  <c r="R22" i="1"/>
  <c r="R57" i="1"/>
  <c r="R79" i="1"/>
  <c r="R21" i="1"/>
  <c r="D41" i="1"/>
  <c r="R41" i="1" s="1"/>
  <c r="R47" i="1"/>
  <c r="Q80" i="1"/>
  <c r="R80" i="1" s="1"/>
  <c r="R35" i="1"/>
  <c r="R18" i="1"/>
  <c r="E85" i="1"/>
  <c r="R46" i="1"/>
  <c r="R56" i="1"/>
  <c r="R65" i="1"/>
  <c r="R68" i="1"/>
  <c r="R73" i="1"/>
  <c r="C80" i="1"/>
  <c r="R23" i="1"/>
  <c r="Q74" i="1"/>
  <c r="Q9" i="1" s="1"/>
  <c r="D84" i="1"/>
  <c r="Q84" i="1"/>
  <c r="G85" i="1"/>
  <c r="R15" i="1"/>
  <c r="Q19" i="1"/>
  <c r="R19" i="1" s="1"/>
  <c r="L85" i="1"/>
  <c r="C85" i="1" l="1"/>
  <c r="Q85" i="1"/>
  <c r="R84" i="1"/>
  <c r="D85" i="1"/>
  <c r="R74" i="1"/>
  <c r="R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Q7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8 cuotas</t>
        </r>
      </text>
    </comment>
  </commentList>
</comments>
</file>

<file path=xl/sharedStrings.xml><?xml version="1.0" encoding="utf-8"?>
<sst xmlns="http://schemas.openxmlformats.org/spreadsheetml/2006/main" count="134" uniqueCount="105">
  <si>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</si>
  <si>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</si>
  <si>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</si>
  <si>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</si>
  <si>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</si>
  <si>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</si>
  <si>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QUILPUE</t>
  </si>
  <si>
    <t>Rut: 69.061.300-K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</si>
  <si>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</si>
  <si>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</si>
  <si>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</si>
  <si>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</si>
  <si>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</si>
  <si>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</si>
  <si>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</si>
  <si>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</si>
  <si>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</si>
  <si>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</si>
  <si>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</si>
  <si>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</si>
  <si>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</si>
  <si>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</si>
  <si>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</si>
  <si>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</si>
  <si>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</si>
  <si>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</si>
  <si>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</si>
  <si>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</si>
  <si>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</si>
  <si>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</si>
  <si>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</si>
  <si>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</si>
  <si>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</si>
  <si>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</si>
  <si>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</si>
  <si>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</si>
  <si>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</si>
  <si>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</si>
  <si>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</si>
  <si>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</si>
  <si>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</si>
  <si>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</si>
  <si>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</si>
  <si>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</si>
  <si>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</si>
  <si>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</si>
  <si>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</si>
  <si>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</si>
  <si>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</si>
  <si>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</si>
  <si>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</si>
  <si>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</si>
  <si>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</si>
  <si>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</si>
  <si>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</si>
  <si>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</si>
  <si>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</si>
  <si>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</si>
  <si>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</si>
  <si>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</si>
  <si>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</si>
  <si>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</si>
  <si>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</si>
  <si>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</si>
  <si>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</si>
  <si>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</si>
  <si>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</si>
  <si>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</si>
  <si>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</si>
  <si>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</si>
  <si>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</si>
  <si>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</si>
  <si>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(Nuevo) Niños 4° Medio</t>
  </si>
  <si>
    <t>Hombres Escasos Recursos (HER)</t>
  </si>
  <si>
    <t>Odontológia Domiciliaria</t>
  </si>
  <si>
    <t>Mas Sonrisa</t>
  </si>
  <si>
    <t>Sembrando Sonrisas</t>
  </si>
  <si>
    <t>Plan Mantenimiento</t>
  </si>
  <si>
    <t>Salud Mental Infantil PASMI</t>
  </si>
  <si>
    <t>Adolescentes</t>
  </si>
  <si>
    <t>Rehabilitacion Integral</t>
  </si>
  <si>
    <t>Estimulo CESFAM MAIS</t>
  </si>
  <si>
    <t>Acompañamiento Niños Riesgo Social</t>
  </si>
  <si>
    <t>Adultos Atovalentes</t>
  </si>
  <si>
    <t>Imágenes Diagnosticas</t>
  </si>
  <si>
    <t>Piloto Salud Escolar</t>
  </si>
  <si>
    <t xml:space="preserve">Vacunacion Antiinfluenza AGLReferente Valentina </t>
  </si>
  <si>
    <t>Vida Sana</t>
  </si>
  <si>
    <t>2074-4586</t>
  </si>
  <si>
    <t>Apoyo a la Gestion Digitadores</t>
  </si>
  <si>
    <t>Subsal CI DR. Armijo Refuerzo medico y Paramedico SAPU</t>
  </si>
  <si>
    <t>Refuerzo Equipo Salud Enfermedades Respiratorias Sapu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</si>
  <si>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</si>
  <si>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</si>
  <si>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</si>
  <si>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</si>
  <si>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>LEY</t>
  </si>
  <si>
    <t>Fortalecimiento Medicina Familiar 2018</t>
  </si>
  <si>
    <t>Fondo Farmacia Enfermedades Cronicas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</si>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</sst>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4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u/>
      <sz val="1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sz val="16"/>
      <name val="Bookman Old Style"/>
      <family val="1"/>
    </font>
    <font>
      <sz val="11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Arial"/>
      <family val="2"/>
    </font>
    <font>
      <b/>
      <sz val="14"/>
      <name val="Bookman Old Style"/>
      <family val="1"/>
    </font>
    <font>
      <b/>
      <sz val="14"/>
      <name val="Browallia New"/>
      <family val="2"/>
    </font>
    <font>
      <b/>
      <i/>
      <sz val="14"/>
      <name val="Browallia New"/>
      <family val="2"/>
    </font>
    <font>
      <sz val="14"/>
      <color indexed="63"/>
      <name val="Bookman Old Style"/>
      <family val="1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84">
    <xf numFmtId="0" fontId="0" fillId="0" borderId="0" xfId="0"/>
    <xf numFmtId="0" fontId="2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" fontId="8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0" fillId="2" borderId="0" xfId="0" applyFill="1"/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/>
    <xf numFmtId="1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165" fontId="17" fillId="2" borderId="0" xfId="1" applyNumberFormat="1" applyFont="1" applyFill="1"/>
    <xf numFmtId="165" fontId="18" fillId="2" borderId="0" xfId="1" applyNumberFormat="1" applyFont="1" applyFill="1"/>
    <xf numFmtId="165" fontId="4" fillId="2" borderId="0" xfId="0" applyNumberFormat="1" applyFont="1" applyFill="1"/>
    <xf numFmtId="0" fontId="14" fillId="2" borderId="0" xfId="0" applyFont="1" applyFill="1"/>
    <xf numFmtId="0" fontId="19" fillId="2" borderId="0" xfId="0" applyFont="1" applyFill="1" applyAlignment="1">
      <alignment horizontal="right"/>
    </xf>
    <xf numFmtId="1" fontId="19" fillId="2" borderId="0" xfId="0" applyNumberFormat="1" applyFont="1" applyFill="1" applyAlignment="1">
      <alignment horizontal="center"/>
    </xf>
    <xf numFmtId="0" fontId="20" fillId="2" borderId="0" xfId="0" applyFont="1" applyFill="1"/>
    <xf numFmtId="1" fontId="6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3" borderId="1" xfId="0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2" fillId="4" borderId="5" xfId="2" applyFont="1" applyFill="1" applyBorder="1" applyAlignment="1">
      <alignment horizontal="center" vertical="center" wrapText="1"/>
    </xf>
    <xf numFmtId="1" fontId="5" fillId="0" borderId="6" xfId="2" applyNumberFormat="1" applyFont="1" applyFill="1" applyBorder="1" applyAlignment="1">
      <alignment horizontal="center" vertical="center" wrapText="1"/>
    </xf>
    <xf numFmtId="166" fontId="22" fillId="0" borderId="7" xfId="0" applyNumberFormat="1" applyFont="1" applyFill="1" applyBorder="1" applyAlignment="1">
      <alignment horizontal="right" vertical="center"/>
    </xf>
    <xf numFmtId="166" fontId="22" fillId="0" borderId="8" xfId="1" applyNumberFormat="1" applyFont="1" applyFill="1" applyBorder="1" applyAlignment="1">
      <alignment vertical="center"/>
    </xf>
    <xf numFmtId="166" fontId="22" fillId="0" borderId="7" xfId="1" applyNumberFormat="1" applyFont="1" applyFill="1" applyBorder="1" applyAlignment="1">
      <alignment vertical="center"/>
    </xf>
    <xf numFmtId="166" fontId="22" fillId="2" borderId="8" xfId="1" applyNumberFormat="1" applyFont="1" applyFill="1" applyBorder="1" applyAlignment="1">
      <alignment vertical="center"/>
    </xf>
    <xf numFmtId="166" fontId="22" fillId="5" borderId="8" xfId="1" applyNumberFormat="1" applyFont="1" applyFill="1" applyBorder="1" applyAlignment="1">
      <alignment vertical="center"/>
    </xf>
    <xf numFmtId="166" fontId="23" fillId="5" borderId="8" xfId="1" applyNumberFormat="1" applyFont="1" applyFill="1" applyBorder="1" applyAlignment="1">
      <alignment vertical="center"/>
    </xf>
    <xf numFmtId="1" fontId="5" fillId="0" borderId="9" xfId="2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right" vertical="center"/>
    </xf>
    <xf numFmtId="166" fontId="22" fillId="0" borderId="11" xfId="1" applyNumberFormat="1" applyFont="1" applyFill="1" applyBorder="1" applyAlignment="1">
      <alignment vertical="center"/>
    </xf>
    <xf numFmtId="166" fontId="22" fillId="0" borderId="10" xfId="1" applyNumberFormat="1" applyFont="1" applyFill="1" applyBorder="1" applyAlignment="1">
      <alignment vertical="center"/>
    </xf>
    <xf numFmtId="166" fontId="22" fillId="2" borderId="11" xfId="1" applyNumberFormat="1" applyFont="1" applyFill="1" applyBorder="1" applyAlignment="1">
      <alignment vertical="center"/>
    </xf>
    <xf numFmtId="166" fontId="22" fillId="5" borderId="11" xfId="1" applyNumberFormat="1" applyFont="1" applyFill="1" applyBorder="1" applyAlignment="1">
      <alignment vertical="center"/>
    </xf>
    <xf numFmtId="1" fontId="25" fillId="0" borderId="9" xfId="2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vertical="center"/>
    </xf>
    <xf numFmtId="1" fontId="5" fillId="0" borderId="12" xfId="2" applyNumberFormat="1" applyFont="1" applyFill="1" applyBorder="1" applyAlignment="1">
      <alignment horizontal="center" vertical="center" wrapText="1"/>
    </xf>
    <xf numFmtId="1" fontId="5" fillId="0" borderId="13" xfId="2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right" vertical="center"/>
    </xf>
    <xf numFmtId="0" fontId="22" fillId="4" borderId="1" xfId="2" applyFont="1" applyFill="1" applyBorder="1" applyAlignment="1">
      <alignment horizontal="center" vertical="center" wrapText="1"/>
    </xf>
    <xf numFmtId="1" fontId="22" fillId="3" borderId="4" xfId="0" applyNumberFormat="1" applyFont="1" applyFill="1" applyBorder="1" applyAlignment="1">
      <alignment horizontal="center" vertical="center"/>
    </xf>
    <xf numFmtId="166" fontId="22" fillId="3" borderId="3" xfId="0" applyNumberFormat="1" applyFont="1" applyFill="1" applyBorder="1" applyAlignment="1">
      <alignment horizontal="right" vertical="center"/>
    </xf>
    <xf numFmtId="166" fontId="22" fillId="3" borderId="1" xfId="0" applyNumberFormat="1" applyFont="1" applyFill="1" applyBorder="1" applyAlignment="1">
      <alignment horizontal="right" vertical="center"/>
    </xf>
    <xf numFmtId="166" fontId="23" fillId="3" borderId="1" xfId="0" applyNumberFormat="1" applyFont="1" applyFill="1" applyBorder="1" applyAlignment="1">
      <alignment horizontal="right" vertical="center"/>
    </xf>
    <xf numFmtId="0" fontId="26" fillId="2" borderId="0" xfId="0" applyFont="1" applyFill="1" applyBorder="1"/>
    <xf numFmtId="1" fontId="26" fillId="2" borderId="0" xfId="0" applyNumberFormat="1" applyFont="1" applyFill="1" applyBorder="1" applyAlignment="1">
      <alignment horizontal="center"/>
    </xf>
    <xf numFmtId="165" fontId="26" fillId="2" borderId="0" xfId="1" applyNumberFormat="1" applyFont="1" applyFill="1" applyBorder="1"/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166" fontId="26" fillId="2" borderId="0" xfId="0" applyNumberFormat="1" applyFont="1" applyFill="1" applyBorder="1"/>
    <xf numFmtId="0" fontId="26" fillId="2" borderId="14" xfId="0" applyFont="1" applyFill="1" applyBorder="1"/>
    <xf numFmtId="1" fontId="26" fillId="2" borderId="2" xfId="0" applyNumberFormat="1" applyFont="1" applyFill="1" applyBorder="1" applyAlignment="1">
      <alignment horizontal="center"/>
    </xf>
    <xf numFmtId="0" fontId="26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0" fillId="2" borderId="18" xfId="0" applyFill="1" applyBorder="1"/>
    <xf numFmtId="1" fontId="0" fillId="2" borderId="19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27" fillId="2" borderId="20" xfId="0" applyFont="1" applyFill="1" applyBorder="1"/>
    <xf numFmtId="0" fontId="11" fillId="2" borderId="0" xfId="0" applyFont="1" applyFill="1" applyAlignment="1">
      <alignment horizontal="center"/>
    </xf>
    <xf numFmtId="0" fontId="22" fillId="2" borderId="16" xfId="0" applyFont="1" applyFill="1" applyBorder="1" applyAlignment="1">
      <alignment horizontal="center"/>
    </xf>
    <xf numFmtId="1" fontId="22" fillId="2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A4" zoomScale="70" zoomScaleNormal="70" workbookViewId="0">
      <selection activeCell="A89" sqref="A89"/>
    </sheetView>
  </sheetViews>
  <sheetFormatPr baseColWidth="10" defaultRowHeight="15" x14ac:dyDescent="0.25"/>
  <cols>
    <col min="1" max="1" width="63.140625" bestFit="1" customWidth="1"/>
    <col min="2" max="2" width="21.42578125" customWidth="1"/>
    <col min="3" max="3" width="29.42578125" bestFit="1" customWidth="1"/>
    <col min="4" max="4" width="34.85546875" bestFit="1" customWidth="1"/>
    <col min="5" max="5" width="24.85546875" bestFit="1" customWidth="1"/>
    <col min="6" max="6" width="25" bestFit="1" customWidth="1"/>
    <col min="7" max="7" width="24.85546875" bestFit="1" customWidth="1"/>
    <col min="8" max="8" width="27.5703125" bestFit="1" customWidth="1"/>
    <col min="9" max="9" width="25" bestFit="1" customWidth="1"/>
    <col min="10" max="10" width="27.5703125" bestFit="1" customWidth="1"/>
    <col min="11" max="11" width="25" bestFit="1" customWidth="1"/>
    <col min="12" max="12" width="27.5703125" bestFit="1" customWidth="1"/>
    <col min="13" max="13" width="27.7109375" bestFit="1" customWidth="1"/>
    <col min="14" max="16" width="18.28515625" bestFit="1" customWidth="1"/>
    <col min="17" max="17" width="27.7109375" bestFit="1" customWidth="1"/>
    <col min="18" max="18" width="19.425781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20.25" x14ac:dyDescent="0.3">
      <c r="A3" s="1" t="s">
        <v>2</v>
      </c>
      <c r="B3" s="2"/>
      <c r="C3" s="3"/>
      <c r="D3" s="4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x14ac:dyDescent="0.3">
      <c r="A4" s="7" t="s">
        <v>3</v>
      </c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4"/>
      <c r="Q4" s="4"/>
      <c r="R4" s="5"/>
    </row>
    <row r="5" spans="1:18" ht="20.25" x14ac:dyDescent="0.3">
      <c r="A5" s="11" t="s">
        <v>4</v>
      </c>
      <c r="B5" s="12"/>
      <c r="C5" s="1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spans="1:18" ht="30.75" x14ac:dyDescent="0.45">
      <c r="A6" s="11"/>
      <c r="B6" s="12"/>
      <c r="C6" s="79" t="s">
        <v>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ht="20.25" x14ac:dyDescent="0.3">
      <c r="A7" s="11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ht="24.75" x14ac:dyDescent="0.45">
      <c r="A8" s="17" t="s">
        <v>6</v>
      </c>
      <c r="B8" s="18"/>
      <c r="C8" s="19"/>
      <c r="D8" s="20"/>
      <c r="E8" s="21"/>
      <c r="F8" s="4"/>
      <c r="G8" s="4"/>
      <c r="H8" s="10"/>
      <c r="I8" s="10"/>
      <c r="J8" s="4"/>
      <c r="K8" s="4"/>
      <c r="L8" s="4"/>
      <c r="M8" s="4"/>
      <c r="N8" s="4"/>
      <c r="O8" s="4"/>
      <c r="P8" s="4"/>
      <c r="Q8" s="4"/>
      <c r="R8" s="5"/>
    </row>
    <row r="9" spans="1:18" ht="22.5" x14ac:dyDescent="0.45">
      <c r="A9" s="17" t="s">
        <v>7</v>
      </c>
      <c r="B9" s="18"/>
      <c r="C9" s="19"/>
      <c r="D9" s="20"/>
      <c r="E9" s="4"/>
      <c r="F9" s="4"/>
      <c r="G9" s="22"/>
      <c r="H9" s="4"/>
      <c r="I9" s="4"/>
      <c r="J9" s="4"/>
      <c r="K9" s="4"/>
      <c r="L9" s="23"/>
      <c r="M9" s="4"/>
      <c r="N9" s="4"/>
      <c r="O9" s="4"/>
      <c r="P9" s="4"/>
      <c r="Q9" s="24" t="e">
        <f>+Q74/L9</f>
        <v>#DIV/0!</v>
      </c>
      <c r="R9" s="5"/>
    </row>
    <row r="10" spans="1:18" ht="22.5" x14ac:dyDescent="0.45">
      <c r="A10" s="25"/>
      <c r="B10" s="18"/>
      <c r="C10" s="19"/>
      <c r="D10" s="2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ht="18.75" x14ac:dyDescent="0.3">
      <c r="A11" s="26"/>
      <c r="B11" s="27"/>
      <c r="C11" s="4"/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ht="18.75" thickBot="1" x14ac:dyDescent="0.3">
      <c r="A12" s="6"/>
      <c r="B12" s="29"/>
      <c r="C12" s="3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31"/>
    </row>
    <row r="13" spans="1:18" ht="54.75" thickBot="1" x14ac:dyDescent="0.3">
      <c r="A13" s="32"/>
      <c r="B13" s="33" t="s">
        <v>8</v>
      </c>
      <c r="C13" s="34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H13" s="32" t="s">
        <v>14</v>
      </c>
      <c r="I13" s="32" t="s">
        <v>15</v>
      </c>
      <c r="J13" s="32" t="s">
        <v>16</v>
      </c>
      <c r="K13" s="32" t="s">
        <v>17</v>
      </c>
      <c r="L13" s="32" t="s">
        <v>18</v>
      </c>
      <c r="M13" s="32" t="s">
        <v>19</v>
      </c>
      <c r="N13" s="32" t="s">
        <v>20</v>
      </c>
      <c r="O13" s="32" t="s">
        <v>21</v>
      </c>
      <c r="P13" s="32" t="s">
        <v>22</v>
      </c>
      <c r="Q13" s="32" t="s">
        <v>23</v>
      </c>
      <c r="R13" s="35" t="s">
        <v>24</v>
      </c>
    </row>
    <row r="14" spans="1:18" ht="21" thickBot="1" x14ac:dyDescent="0.3">
      <c r="A14" s="36" t="s">
        <v>25</v>
      </c>
      <c r="B14" s="37"/>
      <c r="C14" s="36" t="s">
        <v>26</v>
      </c>
      <c r="D14" s="36" t="s">
        <v>26</v>
      </c>
      <c r="E14" s="36" t="s">
        <v>27</v>
      </c>
      <c r="F14" s="36" t="s">
        <v>27</v>
      </c>
      <c r="G14" s="36" t="s">
        <v>27</v>
      </c>
      <c r="H14" s="36" t="s">
        <v>27</v>
      </c>
      <c r="I14" s="36" t="s">
        <v>27</v>
      </c>
      <c r="J14" s="36" t="s">
        <v>27</v>
      </c>
      <c r="K14" s="36" t="s">
        <v>27</v>
      </c>
      <c r="L14" s="36" t="s">
        <v>27</v>
      </c>
      <c r="M14" s="36" t="s">
        <v>27</v>
      </c>
      <c r="N14" s="36" t="s">
        <v>27</v>
      </c>
      <c r="O14" s="36" t="s">
        <v>27</v>
      </c>
      <c r="P14" s="36" t="s">
        <v>27</v>
      </c>
      <c r="Q14" s="36" t="s">
        <v>26</v>
      </c>
      <c r="R14" s="38"/>
    </row>
    <row r="15" spans="1:18" ht="21.75" thickBot="1" x14ac:dyDescent="0.3">
      <c r="A15" s="39" t="s">
        <v>28</v>
      </c>
      <c r="B15" s="40" t="s">
        <v>29</v>
      </c>
      <c r="C15" s="41">
        <f>+E15*12</f>
        <v>9423503892</v>
      </c>
      <c r="D15" s="42">
        <f>+Q15</f>
        <v>7067627919</v>
      </c>
      <c r="E15" s="42">
        <v>785291991</v>
      </c>
      <c r="F15" s="42">
        <v>785291991</v>
      </c>
      <c r="G15" s="43">
        <v>785291991</v>
      </c>
      <c r="H15" s="42">
        <v>785291991</v>
      </c>
      <c r="I15" s="42">
        <v>785291991</v>
      </c>
      <c r="J15" s="44">
        <v>785291991</v>
      </c>
      <c r="K15" s="42">
        <v>785291991</v>
      </c>
      <c r="L15" s="42">
        <v>785291991</v>
      </c>
      <c r="M15" s="42">
        <v>785291991</v>
      </c>
      <c r="N15" s="42"/>
      <c r="O15" s="42"/>
      <c r="P15" s="45"/>
      <c r="Q15" s="45">
        <f t="shared" ref="Q15:Q69" si="0">SUM(E15:P15)</f>
        <v>7067627919</v>
      </c>
      <c r="R15" s="46">
        <f>+D15-Q15</f>
        <v>0</v>
      </c>
    </row>
    <row r="16" spans="1:18" ht="21.75" hidden="1" thickBot="1" x14ac:dyDescent="0.3">
      <c r="A16" s="39" t="s">
        <v>30</v>
      </c>
      <c r="B16" s="47" t="s">
        <v>29</v>
      </c>
      <c r="C16" s="48"/>
      <c r="D16" s="49"/>
      <c r="E16" s="49"/>
      <c r="F16" s="49"/>
      <c r="G16" s="50"/>
      <c r="H16" s="49"/>
      <c r="I16" s="49"/>
      <c r="J16" s="51"/>
      <c r="K16" s="49"/>
      <c r="L16" s="49"/>
      <c r="M16" s="49"/>
      <c r="N16" s="49"/>
      <c r="O16" s="49"/>
      <c r="P16" s="52"/>
      <c r="Q16" s="45">
        <f t="shared" si="0"/>
        <v>0</v>
      </c>
      <c r="R16" s="46">
        <f t="shared" ref="R16:R70" si="1">+D16-Q16</f>
        <v>0</v>
      </c>
    </row>
    <row r="17" spans="1:18" ht="21.75" hidden="1" thickBot="1" x14ac:dyDescent="0.3">
      <c r="A17" s="39" t="s">
        <v>31</v>
      </c>
      <c r="B17" s="53" t="s">
        <v>29</v>
      </c>
      <c r="C17" s="48"/>
      <c r="D17" s="49"/>
      <c r="E17" s="49"/>
      <c r="F17" s="49"/>
      <c r="G17" s="50"/>
      <c r="H17" s="49"/>
      <c r="I17" s="49"/>
      <c r="J17" s="51"/>
      <c r="K17" s="49"/>
      <c r="L17" s="49"/>
      <c r="M17" s="49"/>
      <c r="N17" s="49"/>
      <c r="O17" s="49"/>
      <c r="P17" s="52"/>
      <c r="Q17" s="45">
        <f t="shared" si="0"/>
        <v>0</v>
      </c>
      <c r="R17" s="46">
        <f t="shared" si="1"/>
        <v>0</v>
      </c>
    </row>
    <row r="18" spans="1:18" ht="21.75" thickBot="1" x14ac:dyDescent="0.3">
      <c r="A18" s="39" t="s">
        <v>32</v>
      </c>
      <c r="B18" s="47" t="s">
        <v>29</v>
      </c>
      <c r="C18" s="48">
        <f>+E18*12</f>
        <v>2621652</v>
      </c>
      <c r="D18" s="49">
        <f>SUM(E18:P18)</f>
        <v>1966239</v>
      </c>
      <c r="E18" s="49">
        <v>218471</v>
      </c>
      <c r="F18" s="49">
        <v>218471</v>
      </c>
      <c r="G18" s="50">
        <v>218471</v>
      </c>
      <c r="H18" s="49">
        <v>218471</v>
      </c>
      <c r="I18" s="49">
        <v>218471</v>
      </c>
      <c r="J18" s="51">
        <v>218471</v>
      </c>
      <c r="K18" s="49">
        <v>218471</v>
      </c>
      <c r="L18" s="49">
        <v>218471</v>
      </c>
      <c r="M18" s="49">
        <v>218471</v>
      </c>
      <c r="N18" s="49"/>
      <c r="O18" s="49"/>
      <c r="P18" s="52"/>
      <c r="Q18" s="45">
        <f t="shared" si="0"/>
        <v>1966239</v>
      </c>
      <c r="R18" s="46">
        <f t="shared" si="1"/>
        <v>0</v>
      </c>
    </row>
    <row r="19" spans="1:18" ht="21.75" thickBot="1" x14ac:dyDescent="0.3">
      <c r="A19" s="39" t="s">
        <v>33</v>
      </c>
      <c r="B19" s="47" t="s">
        <v>29</v>
      </c>
      <c r="C19" s="48">
        <f t="shared" ref="C19:C24" si="2">+E19*12</f>
        <v>6913692</v>
      </c>
      <c r="D19" s="49">
        <f t="shared" ref="D19:D24" si="3">SUM(E19:P19)</f>
        <v>5185269</v>
      </c>
      <c r="E19" s="49">
        <f>576141</f>
        <v>576141</v>
      </c>
      <c r="F19" s="49">
        <v>576141</v>
      </c>
      <c r="G19" s="50">
        <v>576141</v>
      </c>
      <c r="H19" s="49">
        <v>576141</v>
      </c>
      <c r="I19" s="49">
        <v>576141</v>
      </c>
      <c r="J19" s="51">
        <v>576141</v>
      </c>
      <c r="K19" s="49">
        <v>576141</v>
      </c>
      <c r="L19" s="49">
        <v>576141</v>
      </c>
      <c r="M19" s="49">
        <v>576141</v>
      </c>
      <c r="N19" s="49"/>
      <c r="O19" s="49"/>
      <c r="P19" s="49"/>
      <c r="Q19" s="45">
        <f t="shared" si="0"/>
        <v>5185269</v>
      </c>
      <c r="R19" s="46">
        <f t="shared" si="1"/>
        <v>0</v>
      </c>
    </row>
    <row r="20" spans="1:18" ht="21.75" thickBot="1" x14ac:dyDescent="0.3">
      <c r="A20" s="39" t="s">
        <v>34</v>
      </c>
      <c r="B20" s="47"/>
      <c r="C20" s="48"/>
      <c r="D20" s="49"/>
      <c r="E20" s="49">
        <v>1113316</v>
      </c>
      <c r="F20" s="49"/>
      <c r="G20" s="50"/>
      <c r="H20" s="49"/>
      <c r="I20" s="49"/>
      <c r="J20" s="51"/>
      <c r="K20" s="49"/>
      <c r="L20" s="49"/>
      <c r="M20" s="49"/>
      <c r="N20" s="49"/>
      <c r="O20" s="49"/>
      <c r="P20" s="52"/>
      <c r="Q20" s="45"/>
      <c r="R20" s="46"/>
    </row>
    <row r="21" spans="1:18" ht="21.75" hidden="1" thickBot="1" x14ac:dyDescent="0.3">
      <c r="A21" s="39" t="s">
        <v>35</v>
      </c>
      <c r="B21" s="47" t="s">
        <v>29</v>
      </c>
      <c r="C21" s="48">
        <f t="shared" si="2"/>
        <v>0</v>
      </c>
      <c r="D21" s="49">
        <f t="shared" si="3"/>
        <v>0</v>
      </c>
      <c r="E21" s="49"/>
      <c r="F21" s="49"/>
      <c r="G21" s="50"/>
      <c r="H21" s="49"/>
      <c r="I21" s="49"/>
      <c r="J21" s="51"/>
      <c r="K21" s="49"/>
      <c r="L21" s="49"/>
      <c r="M21" s="49"/>
      <c r="N21" s="49"/>
      <c r="O21" s="49"/>
      <c r="P21" s="52"/>
      <c r="Q21" s="45">
        <f t="shared" si="0"/>
        <v>0</v>
      </c>
      <c r="R21" s="46">
        <f t="shared" si="1"/>
        <v>0</v>
      </c>
    </row>
    <row r="22" spans="1:18" ht="21.75" thickBot="1" x14ac:dyDescent="0.3">
      <c r="A22" s="39" t="s">
        <v>36</v>
      </c>
      <c r="B22" s="47" t="s">
        <v>29</v>
      </c>
      <c r="C22" s="48">
        <f t="shared" si="2"/>
        <v>8883900</v>
      </c>
      <c r="D22" s="49">
        <f t="shared" si="3"/>
        <v>5674095</v>
      </c>
      <c r="E22" s="49">
        <v>740325</v>
      </c>
      <c r="F22" s="49">
        <v>740325</v>
      </c>
      <c r="G22" s="50">
        <v>740325</v>
      </c>
      <c r="H22" s="49">
        <v>740325</v>
      </c>
      <c r="I22" s="49">
        <v>740325</v>
      </c>
      <c r="J22" s="51">
        <v>740325</v>
      </c>
      <c r="K22" s="49">
        <v>-71481</v>
      </c>
      <c r="L22" s="49">
        <v>651813</v>
      </c>
      <c r="M22" s="49">
        <v>651813</v>
      </c>
      <c r="N22" s="49"/>
      <c r="O22" s="49"/>
      <c r="P22" s="52"/>
      <c r="Q22" s="45">
        <f t="shared" si="0"/>
        <v>5674095</v>
      </c>
      <c r="R22" s="46">
        <f t="shared" si="1"/>
        <v>0</v>
      </c>
    </row>
    <row r="23" spans="1:18" ht="21.75" hidden="1" thickBot="1" x14ac:dyDescent="0.3">
      <c r="A23" s="39" t="s">
        <v>37</v>
      </c>
      <c r="B23" s="47" t="s">
        <v>29</v>
      </c>
      <c r="C23" s="48">
        <f t="shared" si="2"/>
        <v>0</v>
      </c>
      <c r="D23" s="49">
        <f t="shared" si="3"/>
        <v>0</v>
      </c>
      <c r="E23" s="49"/>
      <c r="F23" s="49"/>
      <c r="G23" s="50"/>
      <c r="H23" s="49"/>
      <c r="I23" s="49"/>
      <c r="J23" s="51"/>
      <c r="K23" s="49"/>
      <c r="L23" s="49"/>
      <c r="M23" s="49"/>
      <c r="N23" s="49"/>
      <c r="O23" s="49"/>
      <c r="P23" s="52"/>
      <c r="Q23" s="45">
        <f t="shared" si="0"/>
        <v>0</v>
      </c>
      <c r="R23" s="46">
        <f t="shared" si="1"/>
        <v>0</v>
      </c>
    </row>
    <row r="24" spans="1:18" ht="21.75" thickBot="1" x14ac:dyDescent="0.3">
      <c r="A24" s="39" t="s">
        <v>38</v>
      </c>
      <c r="B24" s="47" t="s">
        <v>29</v>
      </c>
      <c r="C24" s="48">
        <f t="shared" si="2"/>
        <v>28080984</v>
      </c>
      <c r="D24" s="49">
        <f t="shared" si="3"/>
        <v>21060746</v>
      </c>
      <c r="E24" s="49">
        <v>2340082</v>
      </c>
      <c r="F24" s="49">
        <v>2340083</v>
      </c>
      <c r="G24" s="50">
        <v>2340083</v>
      </c>
      <c r="H24" s="49">
        <v>2340083</v>
      </c>
      <c r="I24" s="49">
        <v>2340083</v>
      </c>
      <c r="J24" s="51">
        <v>2340083</v>
      </c>
      <c r="K24" s="49">
        <v>2340083</v>
      </c>
      <c r="L24" s="49">
        <v>2340083</v>
      </c>
      <c r="M24" s="49">
        <v>2340083</v>
      </c>
      <c r="N24" s="49"/>
      <c r="O24" s="49"/>
      <c r="P24" s="52"/>
      <c r="Q24" s="45">
        <f t="shared" si="0"/>
        <v>21060746</v>
      </c>
      <c r="R24" s="46">
        <f t="shared" si="1"/>
        <v>0</v>
      </c>
    </row>
    <row r="25" spans="1:18" ht="21.75" hidden="1" thickBot="1" x14ac:dyDescent="0.3">
      <c r="A25" s="39" t="s">
        <v>39</v>
      </c>
      <c r="B25" s="47"/>
      <c r="C25" s="48"/>
      <c r="D25" s="49"/>
      <c r="E25" s="49"/>
      <c r="F25" s="49"/>
      <c r="G25" s="50"/>
      <c r="H25" s="49"/>
      <c r="I25" s="49"/>
      <c r="J25" s="51"/>
      <c r="K25" s="49"/>
      <c r="L25" s="49"/>
      <c r="M25" s="49"/>
      <c r="N25" s="49"/>
      <c r="O25" s="49"/>
      <c r="P25" s="52"/>
      <c r="Q25" s="45">
        <f t="shared" si="0"/>
        <v>0</v>
      </c>
      <c r="R25" s="46">
        <f t="shared" si="1"/>
        <v>0</v>
      </c>
    </row>
    <row r="26" spans="1:18" ht="21.75" hidden="1" thickBot="1" x14ac:dyDescent="0.3">
      <c r="A26" s="39" t="s">
        <v>40</v>
      </c>
      <c r="B26" s="47"/>
      <c r="C26" s="48"/>
      <c r="D26" s="49"/>
      <c r="E26" s="49"/>
      <c r="F26" s="49"/>
      <c r="G26" s="50"/>
      <c r="H26" s="49"/>
      <c r="I26" s="49"/>
      <c r="J26" s="51"/>
      <c r="K26" s="49"/>
      <c r="L26" s="49"/>
      <c r="M26" s="49"/>
      <c r="N26" s="49"/>
      <c r="O26" s="49"/>
      <c r="P26" s="52"/>
      <c r="Q26" s="45">
        <f t="shared" si="0"/>
        <v>0</v>
      </c>
      <c r="R26" s="46">
        <f t="shared" si="1"/>
        <v>0</v>
      </c>
    </row>
    <row r="27" spans="1:18" ht="21.75" hidden="1" thickBot="1" x14ac:dyDescent="0.3">
      <c r="A27" s="39" t="s">
        <v>41</v>
      </c>
      <c r="B27" s="47"/>
      <c r="C27" s="48"/>
      <c r="D27" s="49"/>
      <c r="E27" s="49"/>
      <c r="F27" s="49"/>
      <c r="G27" s="50"/>
      <c r="H27" s="49"/>
      <c r="I27" s="49"/>
      <c r="J27" s="51"/>
      <c r="K27" s="49"/>
      <c r="L27" s="49"/>
      <c r="M27" s="49"/>
      <c r="N27" s="49"/>
      <c r="O27" s="49"/>
      <c r="P27" s="52"/>
      <c r="Q27" s="45">
        <f t="shared" si="0"/>
        <v>0</v>
      </c>
      <c r="R27" s="46">
        <f t="shared" si="1"/>
        <v>0</v>
      </c>
    </row>
    <row r="28" spans="1:18" ht="21.75" hidden="1" thickBot="1" x14ac:dyDescent="0.3">
      <c r="A28" s="39" t="s">
        <v>42</v>
      </c>
      <c r="B28" s="47"/>
      <c r="C28" s="48"/>
      <c r="D28" s="49"/>
      <c r="E28" s="49"/>
      <c r="F28" s="49"/>
      <c r="G28" s="50"/>
      <c r="H28" s="49"/>
      <c r="I28" s="49"/>
      <c r="J28" s="51"/>
      <c r="K28" s="49"/>
      <c r="L28" s="49"/>
      <c r="M28" s="49"/>
      <c r="N28" s="49"/>
      <c r="O28" s="49"/>
      <c r="P28" s="52"/>
      <c r="Q28" s="45">
        <f t="shared" si="0"/>
        <v>0</v>
      </c>
      <c r="R28" s="46">
        <f t="shared" si="1"/>
        <v>0</v>
      </c>
    </row>
    <row r="29" spans="1:18" ht="21.75" hidden="1" thickBot="1" x14ac:dyDescent="0.3">
      <c r="A29" s="39" t="s">
        <v>43</v>
      </c>
      <c r="B29" s="47"/>
      <c r="C29" s="48"/>
      <c r="D29" s="49"/>
      <c r="E29" s="49"/>
      <c r="F29" s="49"/>
      <c r="G29" s="50"/>
      <c r="H29" s="49"/>
      <c r="I29" s="49"/>
      <c r="J29" s="51"/>
      <c r="K29" s="49"/>
      <c r="L29" s="49"/>
      <c r="M29" s="49"/>
      <c r="N29" s="49"/>
      <c r="O29" s="49"/>
      <c r="P29" s="52"/>
      <c r="Q29" s="45">
        <f t="shared" si="0"/>
        <v>0</v>
      </c>
      <c r="R29" s="46">
        <f t="shared" si="1"/>
        <v>0</v>
      </c>
    </row>
    <row r="30" spans="1:18" ht="21.75" thickBot="1" x14ac:dyDescent="0.3">
      <c r="A30" s="39" t="s">
        <v>44</v>
      </c>
      <c r="B30" s="47">
        <v>2069</v>
      </c>
      <c r="C30" s="48">
        <v>134754963</v>
      </c>
      <c r="D30" s="49"/>
      <c r="E30" s="49"/>
      <c r="F30" s="49"/>
      <c r="G30" s="50"/>
      <c r="H30" s="49"/>
      <c r="I30" s="49"/>
      <c r="J30" s="51"/>
      <c r="K30" s="49"/>
      <c r="L30" s="49"/>
      <c r="M30" s="49"/>
      <c r="N30" s="49"/>
      <c r="O30" s="49"/>
      <c r="P30" s="52"/>
      <c r="Q30" s="45">
        <f t="shared" si="0"/>
        <v>0</v>
      </c>
      <c r="R30" s="46">
        <f t="shared" si="1"/>
        <v>0</v>
      </c>
    </row>
    <row r="31" spans="1:18" ht="21.75" thickBot="1" x14ac:dyDescent="0.3">
      <c r="A31" s="39" t="s">
        <v>45</v>
      </c>
      <c r="B31" s="47">
        <v>2072</v>
      </c>
      <c r="C31" s="48">
        <v>70588148</v>
      </c>
      <c r="D31" s="49">
        <f>+H31+18918567</f>
        <v>54212641</v>
      </c>
      <c r="E31" s="49"/>
      <c r="F31" s="49"/>
      <c r="G31" s="50"/>
      <c r="H31" s="49">
        <v>35294074</v>
      </c>
      <c r="I31" s="49"/>
      <c r="J31" s="51"/>
      <c r="K31" s="49"/>
      <c r="L31" s="49"/>
      <c r="M31" s="49"/>
      <c r="N31" s="49"/>
      <c r="O31" s="49"/>
      <c r="P31" s="52"/>
      <c r="Q31" s="45">
        <f t="shared" si="0"/>
        <v>35294074</v>
      </c>
      <c r="R31" s="46">
        <f t="shared" si="1"/>
        <v>18918567</v>
      </c>
    </row>
    <row r="32" spans="1:18" ht="21.75" hidden="1" thickBot="1" x14ac:dyDescent="0.3">
      <c r="A32" s="39" t="s">
        <v>46</v>
      </c>
      <c r="B32" s="47"/>
      <c r="C32" s="48"/>
      <c r="D32" s="49"/>
      <c r="E32" s="49"/>
      <c r="F32" s="49"/>
      <c r="G32" s="50"/>
      <c r="H32" s="49"/>
      <c r="I32" s="49"/>
      <c r="J32" s="51"/>
      <c r="K32" s="49"/>
      <c r="L32" s="49"/>
      <c r="M32" s="49"/>
      <c r="N32" s="49"/>
      <c r="O32" s="49"/>
      <c r="P32" s="52"/>
      <c r="Q32" s="45">
        <f t="shared" si="0"/>
        <v>0</v>
      </c>
      <c r="R32" s="46">
        <f t="shared" si="1"/>
        <v>0</v>
      </c>
    </row>
    <row r="33" spans="1:18" ht="21.75" thickBot="1" x14ac:dyDescent="0.3">
      <c r="A33" s="39" t="s">
        <v>47</v>
      </c>
      <c r="B33" s="47" t="s">
        <v>29</v>
      </c>
      <c r="C33" s="48">
        <f>+E33*12</f>
        <v>-26435436</v>
      </c>
      <c r="D33" s="49">
        <f>SUM(E33:P33)</f>
        <v>-19826577</v>
      </c>
      <c r="E33" s="49">
        <v>-2202953</v>
      </c>
      <c r="F33" s="49">
        <v>-2202953</v>
      </c>
      <c r="G33" s="50">
        <v>-2202953</v>
      </c>
      <c r="H33" s="49">
        <v>-2202953</v>
      </c>
      <c r="I33" s="49">
        <v>-2202953</v>
      </c>
      <c r="J33" s="51">
        <v>-2202953</v>
      </c>
      <c r="K33" s="49">
        <v>-2202953</v>
      </c>
      <c r="L33" s="49">
        <v>-2202953</v>
      </c>
      <c r="M33" s="49">
        <v>-2202953</v>
      </c>
      <c r="N33" s="49"/>
      <c r="O33" s="49"/>
      <c r="P33" s="52"/>
      <c r="Q33" s="45">
        <f t="shared" si="0"/>
        <v>-19826577</v>
      </c>
      <c r="R33" s="46">
        <f t="shared" si="1"/>
        <v>0</v>
      </c>
    </row>
    <row r="34" spans="1:18" ht="21.75" thickBot="1" x14ac:dyDescent="0.3">
      <c r="A34" s="39" t="s">
        <v>48</v>
      </c>
      <c r="B34" s="47" t="s">
        <v>29</v>
      </c>
      <c r="C34" s="48">
        <f>+E34*12</f>
        <v>-51548196</v>
      </c>
      <c r="D34" s="49">
        <f>SUM(E34:P34)</f>
        <v>-40883245</v>
      </c>
      <c r="E34" s="49">
        <v>-4295683</v>
      </c>
      <c r="F34" s="49">
        <v>-4295683</v>
      </c>
      <c r="G34" s="50">
        <v>-4295683</v>
      </c>
      <c r="H34" s="49">
        <v>-4295683</v>
      </c>
      <c r="I34" s="49">
        <v>-4295683</v>
      </c>
      <c r="J34" s="51">
        <v>-4295683</v>
      </c>
      <c r="K34" s="49">
        <v>-4295683</v>
      </c>
      <c r="L34" s="49">
        <v>-4295683</v>
      </c>
      <c r="M34" s="49">
        <v>-6517781</v>
      </c>
      <c r="N34" s="49"/>
      <c r="O34" s="49"/>
      <c r="P34" s="52"/>
      <c r="Q34" s="45">
        <f t="shared" si="0"/>
        <v>-40883245</v>
      </c>
      <c r="R34" s="46">
        <f t="shared" si="1"/>
        <v>0</v>
      </c>
    </row>
    <row r="35" spans="1:18" ht="21.75" thickBot="1" x14ac:dyDescent="0.3">
      <c r="A35" s="39" t="s">
        <v>49</v>
      </c>
      <c r="B35" s="47" t="s">
        <v>29</v>
      </c>
      <c r="C35" s="48"/>
      <c r="D35" s="49">
        <f>159991066+155476050</f>
        <v>315467116</v>
      </c>
      <c r="E35" s="49"/>
      <c r="F35" s="49"/>
      <c r="G35" s="50"/>
      <c r="H35" s="49"/>
      <c r="I35" s="49"/>
      <c r="J35" s="51"/>
      <c r="K35" s="49"/>
      <c r="L35" s="49">
        <f>159991066+155476050</f>
        <v>315467116</v>
      </c>
      <c r="M35" s="49"/>
      <c r="N35" s="49"/>
      <c r="O35" s="49"/>
      <c r="P35" s="52"/>
      <c r="Q35" s="45">
        <f t="shared" si="0"/>
        <v>315467116</v>
      </c>
      <c r="R35" s="46">
        <f t="shared" si="1"/>
        <v>0</v>
      </c>
    </row>
    <row r="36" spans="1:18" ht="21.75" thickBot="1" x14ac:dyDescent="0.3">
      <c r="A36" s="39" t="s">
        <v>50</v>
      </c>
      <c r="B36" s="47">
        <v>3687</v>
      </c>
      <c r="C36" s="48">
        <v>7911189</v>
      </c>
      <c r="D36" s="49">
        <v>13937832</v>
      </c>
      <c r="E36" s="49"/>
      <c r="F36" s="49"/>
      <c r="G36" s="50"/>
      <c r="H36" s="49"/>
      <c r="I36" s="49"/>
      <c r="J36" s="51"/>
      <c r="K36" s="49"/>
      <c r="L36" s="49"/>
      <c r="M36" s="49"/>
      <c r="N36" s="49"/>
      <c r="O36" s="49"/>
      <c r="P36" s="52"/>
      <c r="Q36" s="45">
        <f t="shared" si="0"/>
        <v>0</v>
      </c>
      <c r="R36" s="46">
        <f t="shared" si="1"/>
        <v>13937832</v>
      </c>
    </row>
    <row r="37" spans="1:18" ht="21.75" hidden="1" thickBot="1" x14ac:dyDescent="0.3">
      <c r="A37" s="39" t="s">
        <v>51</v>
      </c>
      <c r="B37" s="47"/>
      <c r="C37" s="48"/>
      <c r="D37" s="49"/>
      <c r="E37" s="49"/>
      <c r="F37" s="49"/>
      <c r="G37" s="50"/>
      <c r="H37" s="49"/>
      <c r="I37" s="49"/>
      <c r="J37" s="51"/>
      <c r="K37" s="49"/>
      <c r="L37" s="49"/>
      <c r="M37" s="49"/>
      <c r="N37" s="49"/>
      <c r="O37" s="49"/>
      <c r="P37" s="52"/>
      <c r="Q37" s="45">
        <f t="shared" si="0"/>
        <v>0</v>
      </c>
      <c r="R37" s="46">
        <f t="shared" si="1"/>
        <v>0</v>
      </c>
    </row>
    <row r="38" spans="1:18" ht="21.75" hidden="1" thickBot="1" x14ac:dyDescent="0.3">
      <c r="A38" s="39" t="s">
        <v>52</v>
      </c>
      <c r="B38" s="47"/>
      <c r="C38" s="48"/>
      <c r="D38" s="49"/>
      <c r="E38" s="49"/>
      <c r="F38" s="49"/>
      <c r="G38" s="50"/>
      <c r="H38" s="49"/>
      <c r="I38" s="49"/>
      <c r="J38" s="51"/>
      <c r="K38" s="49"/>
      <c r="L38" s="49"/>
      <c r="M38" s="49"/>
      <c r="N38" s="49"/>
      <c r="O38" s="49"/>
      <c r="P38" s="52"/>
      <c r="Q38" s="45">
        <f t="shared" si="0"/>
        <v>0</v>
      </c>
      <c r="R38" s="46">
        <f t="shared" si="1"/>
        <v>0</v>
      </c>
    </row>
    <row r="39" spans="1:18" ht="21.75" thickBot="1" x14ac:dyDescent="0.3">
      <c r="A39" s="39" t="s">
        <v>53</v>
      </c>
      <c r="B39" s="47">
        <v>2130</v>
      </c>
      <c r="C39" s="48">
        <v>134754963</v>
      </c>
      <c r="D39" s="49">
        <f>89836642+22459161+22459161+22459161+22459161</f>
        <v>179673286</v>
      </c>
      <c r="E39" s="54"/>
      <c r="F39" s="49"/>
      <c r="G39" s="50"/>
      <c r="H39" s="49"/>
      <c r="I39" s="49"/>
      <c r="J39" s="51">
        <v>112295802</v>
      </c>
      <c r="K39" s="49"/>
      <c r="L39" s="49"/>
      <c r="M39" s="49">
        <v>67377482</v>
      </c>
      <c r="N39" s="49"/>
      <c r="O39" s="49"/>
      <c r="P39" s="52"/>
      <c r="Q39" s="45">
        <f t="shared" si="0"/>
        <v>179673284</v>
      </c>
      <c r="R39" s="46">
        <f t="shared" si="1"/>
        <v>2</v>
      </c>
    </row>
    <row r="40" spans="1:18" ht="21.75" hidden="1" thickBot="1" x14ac:dyDescent="0.3">
      <c r="A40" s="39" t="s">
        <v>54</v>
      </c>
      <c r="B40" s="47" t="s">
        <v>29</v>
      </c>
      <c r="C40" s="48"/>
      <c r="D40" s="49"/>
      <c r="E40" s="54"/>
      <c r="F40" s="49"/>
      <c r="G40" s="50"/>
      <c r="H40" s="49"/>
      <c r="I40" s="49"/>
      <c r="J40" s="51"/>
      <c r="K40" s="49"/>
      <c r="L40" s="49"/>
      <c r="M40" s="49"/>
      <c r="N40" s="49"/>
      <c r="O40" s="49"/>
      <c r="P40" s="52"/>
      <c r="Q40" s="45">
        <f t="shared" si="0"/>
        <v>0</v>
      </c>
      <c r="R40" s="46">
        <f t="shared" si="1"/>
        <v>0</v>
      </c>
    </row>
    <row r="41" spans="1:18" ht="21.75" thickBot="1" x14ac:dyDescent="0.3">
      <c r="A41" s="39" t="s">
        <v>55</v>
      </c>
      <c r="B41" s="47" t="s">
        <v>29</v>
      </c>
      <c r="C41" s="48"/>
      <c r="D41" s="49">
        <f>SUM(E41:P41)</f>
        <v>6976366</v>
      </c>
      <c r="E41" s="49">
        <v>47128</v>
      </c>
      <c r="F41" s="49">
        <v>683444</v>
      </c>
      <c r="G41" s="50">
        <f>3688792+365286</f>
        <v>4054078</v>
      </c>
      <c r="H41" s="49">
        <v>365286</v>
      </c>
      <c r="I41" s="49">
        <v>365286</v>
      </c>
      <c r="J41" s="51">
        <v>365286</v>
      </c>
      <c r="K41" s="49">
        <v>365286</v>
      </c>
      <c r="L41" s="49">
        <v>365286</v>
      </c>
      <c r="M41" s="49">
        <v>365286</v>
      </c>
      <c r="N41" s="49"/>
      <c r="O41" s="49"/>
      <c r="P41" s="52"/>
      <c r="Q41" s="45">
        <f t="shared" si="0"/>
        <v>6976366</v>
      </c>
      <c r="R41" s="46">
        <f t="shared" si="1"/>
        <v>0</v>
      </c>
    </row>
    <row r="42" spans="1:18" ht="21.75" hidden="1" thickBot="1" x14ac:dyDescent="0.3">
      <c r="A42" s="39" t="s">
        <v>56</v>
      </c>
      <c r="B42" s="47" t="s">
        <v>29</v>
      </c>
      <c r="C42" s="48"/>
      <c r="D42" s="49"/>
      <c r="E42" s="49"/>
      <c r="F42" s="49"/>
      <c r="G42" s="50"/>
      <c r="H42" s="49"/>
      <c r="I42" s="49"/>
      <c r="J42" s="51"/>
      <c r="K42" s="49"/>
      <c r="L42" s="49"/>
      <c r="M42" s="49"/>
      <c r="N42" s="49"/>
      <c r="O42" s="49"/>
      <c r="P42" s="52"/>
      <c r="Q42" s="45">
        <f t="shared" si="0"/>
        <v>0</v>
      </c>
      <c r="R42" s="46">
        <f t="shared" si="1"/>
        <v>0</v>
      </c>
    </row>
    <row r="43" spans="1:18" ht="21.75" hidden="1" thickBot="1" x14ac:dyDescent="0.3">
      <c r="A43" s="39" t="s">
        <v>57</v>
      </c>
      <c r="B43" s="47"/>
      <c r="C43" s="48"/>
      <c r="D43" s="49"/>
      <c r="E43" s="49"/>
      <c r="F43" s="49"/>
      <c r="G43" s="50"/>
      <c r="H43" s="49"/>
      <c r="I43" s="49"/>
      <c r="J43" s="51"/>
      <c r="K43" s="49"/>
      <c r="L43" s="49"/>
      <c r="M43" s="49"/>
      <c r="N43" s="49"/>
      <c r="O43" s="49"/>
      <c r="P43" s="52"/>
      <c r="Q43" s="45">
        <f t="shared" si="0"/>
        <v>0</v>
      </c>
      <c r="R43" s="46">
        <f t="shared" si="1"/>
        <v>0</v>
      </c>
    </row>
    <row r="44" spans="1:18" ht="21.75" hidden="1" thickBot="1" x14ac:dyDescent="0.3">
      <c r="A44" s="39" t="s">
        <v>58</v>
      </c>
      <c r="B44" s="47"/>
      <c r="C44" s="48"/>
      <c r="D44" s="49"/>
      <c r="E44" s="49"/>
      <c r="F44" s="49"/>
      <c r="G44" s="50"/>
      <c r="H44" s="49"/>
      <c r="I44" s="49"/>
      <c r="J44" s="51"/>
      <c r="K44" s="49"/>
      <c r="L44" s="49"/>
      <c r="M44" s="49"/>
      <c r="N44" s="49"/>
      <c r="O44" s="49"/>
      <c r="P44" s="52"/>
      <c r="Q44" s="45">
        <f t="shared" si="0"/>
        <v>0</v>
      </c>
      <c r="R44" s="46">
        <f t="shared" si="1"/>
        <v>0</v>
      </c>
    </row>
    <row r="45" spans="1:18" ht="21.75" hidden="1" thickBot="1" x14ac:dyDescent="0.3">
      <c r="A45" s="39" t="s">
        <v>59</v>
      </c>
      <c r="B45" s="47"/>
      <c r="C45" s="48"/>
      <c r="D45" s="49"/>
      <c r="E45" s="49"/>
      <c r="F45" s="49"/>
      <c r="G45" s="50"/>
      <c r="H45" s="49"/>
      <c r="I45" s="49"/>
      <c r="J45" s="51"/>
      <c r="K45" s="49"/>
      <c r="L45" s="49"/>
      <c r="M45" s="49"/>
      <c r="N45" s="49"/>
      <c r="O45" s="49"/>
      <c r="P45" s="52"/>
      <c r="Q45" s="45">
        <f t="shared" si="0"/>
        <v>0</v>
      </c>
      <c r="R45" s="46">
        <f t="shared" si="1"/>
        <v>0</v>
      </c>
    </row>
    <row r="46" spans="1:18" ht="21.75" thickBot="1" x14ac:dyDescent="0.3">
      <c r="A46" s="39" t="s">
        <v>60</v>
      </c>
      <c r="B46" s="47">
        <v>2228</v>
      </c>
      <c r="C46" s="48">
        <v>8780800</v>
      </c>
      <c r="D46" s="49">
        <f>+H46</f>
        <v>6146560</v>
      </c>
      <c r="E46" s="49"/>
      <c r="F46" s="49"/>
      <c r="G46" s="50"/>
      <c r="H46" s="49">
        <v>6146560</v>
      </c>
      <c r="I46" s="49"/>
      <c r="J46" s="51"/>
      <c r="K46" s="49"/>
      <c r="L46" s="49"/>
      <c r="M46" s="49"/>
      <c r="N46" s="49"/>
      <c r="O46" s="49"/>
      <c r="P46" s="52"/>
      <c r="Q46" s="45">
        <f t="shared" si="0"/>
        <v>6146560</v>
      </c>
      <c r="R46" s="46">
        <f t="shared" si="1"/>
        <v>0</v>
      </c>
    </row>
    <row r="47" spans="1:18" ht="21.75" thickBot="1" x14ac:dyDescent="0.3">
      <c r="A47" s="39" t="s">
        <v>61</v>
      </c>
      <c r="B47" s="47">
        <v>2228</v>
      </c>
      <c r="C47" s="48">
        <v>192649023</v>
      </c>
      <c r="D47" s="49">
        <f>+H47</f>
        <v>134854316.09999999</v>
      </c>
      <c r="E47" s="49"/>
      <c r="F47" s="49"/>
      <c r="G47" s="50"/>
      <c r="H47" s="49">
        <v>134854316.09999999</v>
      </c>
      <c r="I47" s="49"/>
      <c r="J47" s="51"/>
      <c r="K47" s="49"/>
      <c r="L47" s="49"/>
      <c r="M47" s="49"/>
      <c r="N47" s="49"/>
      <c r="O47" s="49"/>
      <c r="P47" s="52"/>
      <c r="Q47" s="45">
        <f t="shared" si="0"/>
        <v>134854316.09999999</v>
      </c>
      <c r="R47" s="46">
        <f t="shared" si="1"/>
        <v>0</v>
      </c>
    </row>
    <row r="48" spans="1:18" ht="21.75" hidden="1" thickBot="1" x14ac:dyDescent="0.3">
      <c r="A48" s="39" t="s">
        <v>62</v>
      </c>
      <c r="B48" s="47"/>
      <c r="C48" s="48"/>
      <c r="D48" s="49"/>
      <c r="E48" s="49"/>
      <c r="F48" s="49"/>
      <c r="G48" s="50"/>
      <c r="H48" s="49"/>
      <c r="I48" s="49"/>
      <c r="J48" s="51"/>
      <c r="K48" s="49"/>
      <c r="L48" s="49"/>
      <c r="M48" s="49"/>
      <c r="N48" s="49"/>
      <c r="O48" s="49"/>
      <c r="P48" s="52"/>
      <c r="Q48" s="45"/>
      <c r="R48" s="46"/>
    </row>
    <row r="49" spans="1:18" ht="21.75" hidden="1" thickBot="1" x14ac:dyDescent="0.3">
      <c r="A49" s="39" t="s">
        <v>63</v>
      </c>
      <c r="B49" s="47"/>
      <c r="C49" s="48"/>
      <c r="D49" s="49"/>
      <c r="E49" s="49"/>
      <c r="F49" s="49"/>
      <c r="G49" s="50"/>
      <c r="H49" s="49"/>
      <c r="I49" s="49"/>
      <c r="J49" s="51"/>
      <c r="K49" s="49"/>
      <c r="L49" s="49"/>
      <c r="M49" s="49"/>
      <c r="N49" s="49"/>
      <c r="O49" s="49"/>
      <c r="P49" s="52"/>
      <c r="Q49" s="45">
        <f t="shared" si="0"/>
        <v>0</v>
      </c>
      <c r="R49" s="46">
        <f t="shared" si="1"/>
        <v>0</v>
      </c>
    </row>
    <row r="50" spans="1:18" ht="21.75" hidden="1" thickBot="1" x14ac:dyDescent="0.3">
      <c r="A50" s="39" t="s">
        <v>64</v>
      </c>
      <c r="B50" s="47"/>
      <c r="C50" s="48"/>
      <c r="D50" s="49"/>
      <c r="E50" s="49"/>
      <c r="F50" s="49"/>
      <c r="G50" s="50"/>
      <c r="H50" s="49"/>
      <c r="I50" s="49"/>
      <c r="J50" s="51"/>
      <c r="K50" s="49"/>
      <c r="L50" s="49"/>
      <c r="M50" s="49"/>
      <c r="N50" s="49"/>
      <c r="O50" s="49"/>
      <c r="P50" s="52"/>
      <c r="Q50" s="45">
        <f t="shared" si="0"/>
        <v>0</v>
      </c>
      <c r="R50" s="46">
        <f t="shared" si="1"/>
        <v>0</v>
      </c>
    </row>
    <row r="51" spans="1:18" ht="21.75" hidden="1" thickBot="1" x14ac:dyDescent="0.3">
      <c r="A51" s="39" t="s">
        <v>65</v>
      </c>
      <c r="B51" s="47"/>
      <c r="C51" s="48"/>
      <c r="D51" s="49"/>
      <c r="E51" s="49"/>
      <c r="F51" s="49"/>
      <c r="G51" s="50"/>
      <c r="H51" s="49"/>
      <c r="I51" s="49"/>
      <c r="J51" s="51"/>
      <c r="K51" s="49"/>
      <c r="L51" s="49"/>
      <c r="M51" s="49"/>
      <c r="N51" s="49"/>
      <c r="O51" s="49"/>
      <c r="P51" s="52"/>
      <c r="Q51" s="45">
        <f t="shared" si="0"/>
        <v>0</v>
      </c>
      <c r="R51" s="46">
        <f t="shared" si="1"/>
        <v>0</v>
      </c>
    </row>
    <row r="52" spans="1:18" ht="36.75" thickBot="1" x14ac:dyDescent="0.3">
      <c r="A52" s="39" t="s">
        <v>66</v>
      </c>
      <c r="B52" s="47">
        <v>4585</v>
      </c>
      <c r="C52" s="48">
        <v>2161040</v>
      </c>
      <c r="D52" s="49"/>
      <c r="E52" s="49"/>
      <c r="F52" s="49"/>
      <c r="G52" s="50"/>
      <c r="H52" s="49"/>
      <c r="I52" s="49"/>
      <c r="J52" s="51"/>
      <c r="K52" s="49"/>
      <c r="L52" s="49"/>
      <c r="M52" s="49"/>
      <c r="N52" s="49"/>
      <c r="O52" s="49"/>
      <c r="P52" s="52"/>
      <c r="Q52" s="45">
        <f t="shared" si="0"/>
        <v>0</v>
      </c>
      <c r="R52" s="46">
        <f t="shared" si="1"/>
        <v>0</v>
      </c>
    </row>
    <row r="53" spans="1:18" ht="21.75" hidden="1" thickBot="1" x14ac:dyDescent="0.3">
      <c r="A53" s="39" t="s">
        <v>67</v>
      </c>
      <c r="B53" s="47"/>
      <c r="C53" s="48"/>
      <c r="D53" s="49"/>
      <c r="E53" s="49"/>
      <c r="F53" s="49"/>
      <c r="G53" s="50"/>
      <c r="H53" s="49"/>
      <c r="I53" s="49"/>
      <c r="J53" s="51"/>
      <c r="K53" s="49"/>
      <c r="L53" s="49"/>
      <c r="M53" s="49"/>
      <c r="N53" s="49"/>
      <c r="O53" s="49"/>
      <c r="P53" s="52"/>
      <c r="Q53" s="45">
        <f t="shared" si="0"/>
        <v>0</v>
      </c>
      <c r="R53" s="46">
        <f t="shared" si="1"/>
        <v>0</v>
      </c>
    </row>
    <row r="54" spans="1:18" ht="21.75" hidden="1" thickBot="1" x14ac:dyDescent="0.3">
      <c r="A54" s="39" t="s">
        <v>68</v>
      </c>
      <c r="B54" s="47"/>
      <c r="C54" s="48"/>
      <c r="D54" s="49"/>
      <c r="E54" s="49"/>
      <c r="F54" s="49"/>
      <c r="G54" s="50"/>
      <c r="H54" s="49"/>
      <c r="I54" s="49"/>
      <c r="J54" s="51"/>
      <c r="K54" s="49"/>
      <c r="L54" s="49"/>
      <c r="M54" s="49"/>
      <c r="N54" s="49"/>
      <c r="O54" s="49"/>
      <c r="P54" s="52"/>
      <c r="Q54" s="45">
        <f t="shared" si="0"/>
        <v>0</v>
      </c>
      <c r="R54" s="46">
        <f t="shared" si="1"/>
        <v>0</v>
      </c>
    </row>
    <row r="55" spans="1:18" ht="21.75" hidden="1" thickBot="1" x14ac:dyDescent="0.3">
      <c r="A55" s="39" t="s">
        <v>69</v>
      </c>
      <c r="B55" s="55"/>
      <c r="C55" s="48"/>
      <c r="D55" s="49"/>
      <c r="E55" s="49"/>
      <c r="F55" s="49"/>
      <c r="G55" s="50"/>
      <c r="H55" s="49"/>
      <c r="I55" s="49"/>
      <c r="J55" s="51"/>
      <c r="K55" s="49"/>
      <c r="L55" s="49"/>
      <c r="M55" s="49"/>
      <c r="N55" s="49"/>
      <c r="O55" s="49"/>
      <c r="P55" s="52"/>
      <c r="Q55" s="45">
        <f t="shared" si="0"/>
        <v>0</v>
      </c>
      <c r="R55" s="46">
        <f t="shared" si="1"/>
        <v>0</v>
      </c>
    </row>
    <row r="56" spans="1:18" ht="21.75" thickBot="1" x14ac:dyDescent="0.3">
      <c r="A56" s="39" t="s">
        <v>70</v>
      </c>
      <c r="B56" s="40">
        <v>2077</v>
      </c>
      <c r="C56" s="48">
        <v>2162684</v>
      </c>
      <c r="D56" s="49">
        <f t="shared" ref="D56:D62" si="4">+H56</f>
        <v>1513878.7999999998</v>
      </c>
      <c r="E56" s="49"/>
      <c r="F56" s="49"/>
      <c r="G56" s="50"/>
      <c r="H56" s="49">
        <v>1513878.7999999998</v>
      </c>
      <c r="I56" s="49"/>
      <c r="J56" s="51"/>
      <c r="K56" s="49"/>
      <c r="L56" s="49"/>
      <c r="M56" s="49"/>
      <c r="N56" s="49"/>
      <c r="O56" s="49"/>
      <c r="P56" s="52"/>
      <c r="Q56" s="45">
        <f t="shared" si="0"/>
        <v>1513878.7999999998</v>
      </c>
      <c r="R56" s="46">
        <f t="shared" si="1"/>
        <v>0</v>
      </c>
    </row>
    <row r="57" spans="1:18" ht="21.75" thickBot="1" x14ac:dyDescent="0.3">
      <c r="A57" s="39" t="s">
        <v>71</v>
      </c>
      <c r="B57" s="47">
        <v>2077</v>
      </c>
      <c r="C57" s="48">
        <v>61122600</v>
      </c>
      <c r="D57" s="49">
        <f t="shared" si="4"/>
        <v>42785820</v>
      </c>
      <c r="E57" s="49"/>
      <c r="F57" s="49"/>
      <c r="G57" s="50"/>
      <c r="H57" s="49">
        <v>42785820</v>
      </c>
      <c r="I57" s="49"/>
      <c r="J57" s="51"/>
      <c r="K57" s="49"/>
      <c r="L57" s="49"/>
      <c r="M57" s="49"/>
      <c r="N57" s="49"/>
      <c r="O57" s="49"/>
      <c r="P57" s="52"/>
      <c r="Q57" s="45">
        <f t="shared" si="0"/>
        <v>42785820</v>
      </c>
      <c r="R57" s="46">
        <f t="shared" si="1"/>
        <v>0</v>
      </c>
    </row>
    <row r="58" spans="1:18" ht="21.75" thickBot="1" x14ac:dyDescent="0.3">
      <c r="A58" s="39" t="s">
        <v>72</v>
      </c>
      <c r="B58" s="56">
        <v>2076</v>
      </c>
      <c r="C58" s="48">
        <v>37400629</v>
      </c>
      <c r="D58" s="49">
        <f t="shared" si="4"/>
        <v>26180440.299999997</v>
      </c>
      <c r="E58" s="49"/>
      <c r="F58" s="49"/>
      <c r="G58" s="50"/>
      <c r="H58" s="49">
        <v>26180440.299999997</v>
      </c>
      <c r="I58" s="49"/>
      <c r="J58" s="51"/>
      <c r="K58" s="49"/>
      <c r="L58" s="49"/>
      <c r="M58" s="49"/>
      <c r="N58" s="49"/>
      <c r="O58" s="49"/>
      <c r="P58" s="52"/>
      <c r="Q58" s="45">
        <f t="shared" si="0"/>
        <v>26180440.299999997</v>
      </c>
      <c r="R58" s="46">
        <f t="shared" si="1"/>
        <v>0</v>
      </c>
    </row>
    <row r="59" spans="1:18" ht="21.75" thickBot="1" x14ac:dyDescent="0.3">
      <c r="A59" s="39" t="s">
        <v>73</v>
      </c>
      <c r="B59" s="56">
        <v>2076</v>
      </c>
      <c r="C59" s="48">
        <v>5715744</v>
      </c>
      <c r="D59" s="49">
        <f t="shared" si="4"/>
        <v>4001020.8</v>
      </c>
      <c r="E59" s="49"/>
      <c r="F59" s="49"/>
      <c r="G59" s="50"/>
      <c r="H59" s="49">
        <v>4001020.8</v>
      </c>
      <c r="I59" s="49"/>
      <c r="J59" s="51"/>
      <c r="K59" s="49"/>
      <c r="L59" s="49"/>
      <c r="M59" s="49"/>
      <c r="N59" s="49"/>
      <c r="O59" s="49"/>
      <c r="P59" s="52"/>
      <c r="Q59" s="45">
        <f t="shared" si="0"/>
        <v>4001020.8</v>
      </c>
      <c r="R59" s="46">
        <f t="shared" si="1"/>
        <v>0</v>
      </c>
    </row>
    <row r="60" spans="1:18" ht="21.75" thickBot="1" x14ac:dyDescent="0.3">
      <c r="A60" s="39" t="s">
        <v>74</v>
      </c>
      <c r="B60" s="56">
        <v>2076</v>
      </c>
      <c r="C60" s="48">
        <v>24570985</v>
      </c>
      <c r="D60" s="49">
        <f t="shared" si="4"/>
        <v>17199689.5</v>
      </c>
      <c r="E60" s="49"/>
      <c r="F60" s="49"/>
      <c r="G60" s="50"/>
      <c r="H60" s="49">
        <v>17199689.5</v>
      </c>
      <c r="I60" s="49"/>
      <c r="J60" s="51"/>
      <c r="K60" s="49"/>
      <c r="L60" s="49"/>
      <c r="M60" s="49"/>
      <c r="N60" s="49"/>
      <c r="O60" s="49"/>
      <c r="P60" s="52"/>
      <c r="Q60" s="45">
        <f t="shared" si="0"/>
        <v>17199689.5</v>
      </c>
      <c r="R60" s="46"/>
    </row>
    <row r="61" spans="1:18" ht="21.75" thickBot="1" x14ac:dyDescent="0.3">
      <c r="A61" s="39" t="s">
        <v>75</v>
      </c>
      <c r="B61" s="56">
        <v>2076</v>
      </c>
      <c r="C61" s="48">
        <v>125031900</v>
      </c>
      <c r="D61" s="49">
        <f t="shared" si="4"/>
        <v>87522330</v>
      </c>
      <c r="E61" s="49"/>
      <c r="F61" s="49"/>
      <c r="G61" s="50"/>
      <c r="H61" s="49">
        <v>87522330</v>
      </c>
      <c r="I61" s="49"/>
      <c r="J61" s="51"/>
      <c r="K61" s="49"/>
      <c r="L61" s="49"/>
      <c r="M61" s="49"/>
      <c r="N61" s="49"/>
      <c r="O61" s="49"/>
      <c r="P61" s="52"/>
      <c r="Q61" s="45">
        <f t="shared" si="0"/>
        <v>87522330</v>
      </c>
      <c r="R61" s="46">
        <f t="shared" si="1"/>
        <v>0</v>
      </c>
    </row>
    <row r="62" spans="1:18" ht="21.75" thickBot="1" x14ac:dyDescent="0.3">
      <c r="A62" s="39" t="s">
        <v>76</v>
      </c>
      <c r="B62" s="47">
        <v>2078</v>
      </c>
      <c r="C62" s="48">
        <v>12987414</v>
      </c>
      <c r="D62" s="49">
        <f t="shared" si="4"/>
        <v>9091190</v>
      </c>
      <c r="E62" s="49"/>
      <c r="F62" s="49"/>
      <c r="G62" s="50"/>
      <c r="H62" s="49">
        <v>9091190</v>
      </c>
      <c r="I62" s="49"/>
      <c r="J62" s="51"/>
      <c r="K62" s="49"/>
      <c r="L62" s="49"/>
      <c r="M62" s="49"/>
      <c r="N62" s="49"/>
      <c r="O62" s="49"/>
      <c r="P62" s="52"/>
      <c r="Q62" s="45">
        <f t="shared" si="0"/>
        <v>9091190</v>
      </c>
      <c r="R62" s="46">
        <f t="shared" si="1"/>
        <v>0</v>
      </c>
    </row>
    <row r="63" spans="1:18" ht="21.75" thickBot="1" x14ac:dyDescent="0.3">
      <c r="A63" s="39" t="s">
        <v>77</v>
      </c>
      <c r="B63" s="47">
        <v>4584</v>
      </c>
      <c r="C63" s="48">
        <v>16244050</v>
      </c>
      <c r="D63" s="49">
        <v>11370835</v>
      </c>
      <c r="E63" s="49"/>
      <c r="F63" s="49"/>
      <c r="G63" s="50"/>
      <c r="H63" s="49"/>
      <c r="I63" s="49"/>
      <c r="J63" s="51"/>
      <c r="K63" s="57"/>
      <c r="L63" s="49">
        <v>11370835</v>
      </c>
      <c r="M63" s="49"/>
      <c r="N63" s="49"/>
      <c r="O63" s="49"/>
      <c r="P63" s="52"/>
      <c r="Q63" s="45">
        <f t="shared" si="0"/>
        <v>11370835</v>
      </c>
      <c r="R63" s="46">
        <f t="shared" si="1"/>
        <v>0</v>
      </c>
    </row>
    <row r="64" spans="1:18" ht="21.75" thickBot="1" x14ac:dyDescent="0.3">
      <c r="A64" s="39" t="s">
        <v>78</v>
      </c>
      <c r="B64" s="47">
        <v>2087</v>
      </c>
      <c r="C64" s="48">
        <v>52513815</v>
      </c>
      <c r="D64" s="49">
        <v>36759671</v>
      </c>
      <c r="E64" s="49"/>
      <c r="F64" s="49"/>
      <c r="G64" s="50"/>
      <c r="H64" s="49"/>
      <c r="I64" s="49"/>
      <c r="J64" s="51">
        <v>36759671</v>
      </c>
      <c r="K64" s="49"/>
      <c r="L64" s="49"/>
      <c r="M64" s="49"/>
      <c r="N64" s="49"/>
      <c r="O64" s="49"/>
      <c r="P64" s="52"/>
      <c r="Q64" s="45">
        <f t="shared" si="0"/>
        <v>36759671</v>
      </c>
      <c r="R64" s="46">
        <f t="shared" si="1"/>
        <v>0</v>
      </c>
    </row>
    <row r="65" spans="1:18" ht="21.75" thickBot="1" x14ac:dyDescent="0.3">
      <c r="A65" s="39" t="s">
        <v>79</v>
      </c>
      <c r="B65" s="47">
        <v>2073</v>
      </c>
      <c r="C65" s="48">
        <v>6448533</v>
      </c>
      <c r="D65" s="49">
        <f>+H65</f>
        <v>4513973</v>
      </c>
      <c r="E65" s="49"/>
      <c r="F65" s="49"/>
      <c r="G65" s="50"/>
      <c r="H65" s="49">
        <v>4513973</v>
      </c>
      <c r="I65" s="49"/>
      <c r="J65" s="51"/>
      <c r="K65" s="49"/>
      <c r="L65" s="49"/>
      <c r="M65" s="49"/>
      <c r="N65" s="49"/>
      <c r="O65" s="49"/>
      <c r="P65" s="52"/>
      <c r="Q65" s="45">
        <f t="shared" si="0"/>
        <v>4513973</v>
      </c>
      <c r="R65" s="46">
        <f t="shared" si="1"/>
        <v>0</v>
      </c>
    </row>
    <row r="66" spans="1:18" ht="21.75" thickBot="1" x14ac:dyDescent="0.3">
      <c r="A66" s="39" t="s">
        <v>80</v>
      </c>
      <c r="B66" s="47">
        <v>2079</v>
      </c>
      <c r="C66" s="48">
        <v>29672159</v>
      </c>
      <c r="D66" s="49">
        <v>20770511</v>
      </c>
      <c r="E66" s="49"/>
      <c r="F66" s="49"/>
      <c r="G66" s="50"/>
      <c r="H66" s="49"/>
      <c r="I66" s="49"/>
      <c r="J66" s="51"/>
      <c r="K66" s="49"/>
      <c r="L66" s="49">
        <v>20770511</v>
      </c>
      <c r="M66" s="49"/>
      <c r="N66" s="49"/>
      <c r="O66" s="49"/>
      <c r="P66" s="52"/>
      <c r="Q66" s="45">
        <f t="shared" si="0"/>
        <v>20770511</v>
      </c>
      <c r="R66" s="46">
        <f t="shared" si="1"/>
        <v>0</v>
      </c>
    </row>
    <row r="67" spans="1:18" ht="21.75" thickBot="1" x14ac:dyDescent="0.3">
      <c r="A67" s="39" t="s">
        <v>81</v>
      </c>
      <c r="B67" s="47">
        <v>2467</v>
      </c>
      <c r="C67" s="48">
        <v>23975500</v>
      </c>
      <c r="D67" s="49">
        <v>16782850</v>
      </c>
      <c r="E67" s="49"/>
      <c r="F67" s="49"/>
      <c r="G67" s="50"/>
      <c r="H67" s="49"/>
      <c r="I67" s="49"/>
      <c r="J67" s="51"/>
      <c r="K67" s="49"/>
      <c r="L67" s="49">
        <v>16782850</v>
      </c>
      <c r="M67" s="49"/>
      <c r="N67" s="49"/>
      <c r="O67" s="49"/>
      <c r="P67" s="52"/>
      <c r="Q67" s="45">
        <f t="shared" si="0"/>
        <v>16782850</v>
      </c>
      <c r="R67" s="46">
        <f t="shared" si="1"/>
        <v>0</v>
      </c>
    </row>
    <row r="68" spans="1:18" ht="21.75" thickBot="1" x14ac:dyDescent="0.3">
      <c r="A68" s="39" t="s">
        <v>82</v>
      </c>
      <c r="B68" s="47">
        <v>2080</v>
      </c>
      <c r="C68" s="48">
        <v>66972276</v>
      </c>
      <c r="D68" s="49">
        <f>+H68+32800028</f>
        <v>46880593</v>
      </c>
      <c r="E68" s="49"/>
      <c r="F68" s="49"/>
      <c r="G68" s="50"/>
      <c r="H68" s="49">
        <v>14080565</v>
      </c>
      <c r="I68" s="49"/>
      <c r="J68" s="51">
        <v>32800028</v>
      </c>
      <c r="K68" s="49"/>
      <c r="L68" s="49"/>
      <c r="M68" s="49"/>
      <c r="N68" s="49"/>
      <c r="O68" s="49"/>
      <c r="P68" s="52"/>
      <c r="Q68" s="45">
        <f t="shared" si="0"/>
        <v>46880593</v>
      </c>
      <c r="R68" s="46">
        <f t="shared" si="1"/>
        <v>0</v>
      </c>
    </row>
    <row r="69" spans="1:18" ht="21.75" thickBot="1" x14ac:dyDescent="0.3">
      <c r="A69" s="39" t="s">
        <v>83</v>
      </c>
      <c r="B69" s="47">
        <v>2085</v>
      </c>
      <c r="C69" s="48">
        <v>142451435</v>
      </c>
      <c r="D69" s="49">
        <f>+H69</f>
        <v>99716005</v>
      </c>
      <c r="E69" s="49"/>
      <c r="F69" s="49"/>
      <c r="G69" s="50"/>
      <c r="H69" s="49">
        <v>99716005</v>
      </c>
      <c r="I69" s="49"/>
      <c r="J69" s="51"/>
      <c r="K69" s="49"/>
      <c r="L69" s="49"/>
      <c r="M69" s="49"/>
      <c r="N69" s="49"/>
      <c r="O69" s="49"/>
      <c r="P69" s="52"/>
      <c r="Q69" s="45">
        <f t="shared" si="0"/>
        <v>99716005</v>
      </c>
      <c r="R69" s="46">
        <f t="shared" si="1"/>
        <v>0</v>
      </c>
    </row>
    <row r="70" spans="1:18" ht="21.75" thickBot="1" x14ac:dyDescent="0.3">
      <c r="A70" s="39" t="s">
        <v>84</v>
      </c>
      <c r="B70" s="47">
        <v>2469</v>
      </c>
      <c r="C70" s="48">
        <v>131002000</v>
      </c>
      <c r="D70" s="49">
        <f>+H70</f>
        <v>91701400</v>
      </c>
      <c r="E70" s="49"/>
      <c r="F70" s="49"/>
      <c r="G70" s="50"/>
      <c r="H70" s="49">
        <v>91701400</v>
      </c>
      <c r="I70" s="49"/>
      <c r="J70" s="51"/>
      <c r="K70" s="49"/>
      <c r="L70" s="49"/>
      <c r="M70" s="49"/>
      <c r="N70" s="49"/>
      <c r="O70" s="49"/>
      <c r="P70" s="52"/>
      <c r="Q70" s="45">
        <f t="shared" ref="Q70:Q84" si="5">SUM(E70:P70)</f>
        <v>91701400</v>
      </c>
      <c r="R70" s="46">
        <f t="shared" si="1"/>
        <v>0</v>
      </c>
    </row>
    <row r="71" spans="1:18" ht="21.75" thickBot="1" x14ac:dyDescent="0.3">
      <c r="A71" s="39" t="s">
        <v>85</v>
      </c>
      <c r="B71" s="47">
        <v>2071</v>
      </c>
      <c r="C71" s="48">
        <v>49300000</v>
      </c>
      <c r="D71" s="49">
        <f>+J71+2229598</f>
        <v>34510000</v>
      </c>
      <c r="E71" s="49"/>
      <c r="F71" s="49"/>
      <c r="G71" s="50"/>
      <c r="H71" s="49"/>
      <c r="I71" s="49"/>
      <c r="J71" s="51">
        <v>32280402</v>
      </c>
      <c r="K71" s="49"/>
      <c r="L71" s="49">
        <v>2229598</v>
      </c>
      <c r="M71" s="49"/>
      <c r="N71" s="49"/>
      <c r="O71" s="49"/>
      <c r="P71" s="52"/>
      <c r="Q71" s="45">
        <f t="shared" si="5"/>
        <v>34510000</v>
      </c>
      <c r="R71" s="46">
        <f t="shared" ref="R71:R84" si="6">+D71-Q71</f>
        <v>0</v>
      </c>
    </row>
    <row r="72" spans="1:18" ht="36.75" thickBot="1" x14ac:dyDescent="0.3">
      <c r="A72" s="39" t="s">
        <v>86</v>
      </c>
      <c r="B72" s="47">
        <v>2468</v>
      </c>
      <c r="C72" s="48">
        <v>1240536</v>
      </c>
      <c r="D72" s="49">
        <f>+H72</f>
        <v>1240536</v>
      </c>
      <c r="E72" s="49"/>
      <c r="F72" s="49"/>
      <c r="G72" s="50"/>
      <c r="H72" s="49">
        <v>1240536</v>
      </c>
      <c r="I72" s="49"/>
      <c r="J72" s="51"/>
      <c r="K72" s="49"/>
      <c r="L72" s="49"/>
      <c r="M72" s="49"/>
      <c r="N72" s="49"/>
      <c r="O72" s="49"/>
      <c r="P72" s="52"/>
      <c r="Q72" s="45">
        <f t="shared" si="5"/>
        <v>1240536</v>
      </c>
      <c r="R72" s="46">
        <f t="shared" si="6"/>
        <v>0</v>
      </c>
    </row>
    <row r="73" spans="1:18" ht="21.75" thickBot="1" x14ac:dyDescent="0.3">
      <c r="A73" s="39" t="s">
        <v>87</v>
      </c>
      <c r="B73" s="47" t="s">
        <v>88</v>
      </c>
      <c r="C73" s="48">
        <v>29448674</v>
      </c>
      <c r="D73" s="49">
        <f>+H73+96903</f>
        <v>20710974</v>
      </c>
      <c r="E73" s="49"/>
      <c r="F73" s="49"/>
      <c r="G73" s="50"/>
      <c r="H73" s="49">
        <v>20614071</v>
      </c>
      <c r="I73" s="49"/>
      <c r="J73" s="51"/>
      <c r="K73" s="49">
        <v>96903</v>
      </c>
      <c r="L73" s="49"/>
      <c r="M73" s="49"/>
      <c r="N73" s="49"/>
      <c r="O73" s="49"/>
      <c r="P73" s="52"/>
      <c r="Q73" s="45">
        <f t="shared" si="5"/>
        <v>20710974</v>
      </c>
      <c r="R73" s="46">
        <f t="shared" si="6"/>
        <v>0</v>
      </c>
    </row>
    <row r="74" spans="1:18" ht="21.75" thickBot="1" x14ac:dyDescent="0.3">
      <c r="A74" s="39" t="s">
        <v>89</v>
      </c>
      <c r="B74" s="47">
        <v>2465</v>
      </c>
      <c r="C74" s="48">
        <v>21222273</v>
      </c>
      <c r="D74" s="49">
        <f>+H74+7781499</f>
        <v>14855591</v>
      </c>
      <c r="E74" s="49"/>
      <c r="F74" s="49"/>
      <c r="G74" s="50"/>
      <c r="H74" s="49">
        <v>7074092</v>
      </c>
      <c r="I74" s="49"/>
      <c r="J74" s="51">
        <f>3537045+3537045</f>
        <v>7074090</v>
      </c>
      <c r="K74" s="49"/>
      <c r="L74" s="49"/>
      <c r="M74" s="49"/>
      <c r="N74" s="49"/>
      <c r="O74" s="49"/>
      <c r="P74" s="52"/>
      <c r="Q74" s="45">
        <f t="shared" si="5"/>
        <v>14148182</v>
      </c>
      <c r="R74" s="46">
        <f t="shared" si="6"/>
        <v>707409</v>
      </c>
    </row>
    <row r="75" spans="1:18" ht="36.75" thickBot="1" x14ac:dyDescent="0.3">
      <c r="A75" s="39" t="s">
        <v>90</v>
      </c>
      <c r="B75" s="47"/>
      <c r="C75" s="48"/>
      <c r="D75" s="49">
        <v>10835586</v>
      </c>
      <c r="E75" s="49"/>
      <c r="F75" s="49"/>
      <c r="G75" s="50"/>
      <c r="H75" s="49"/>
      <c r="I75" s="49"/>
      <c r="J75" s="51"/>
      <c r="K75" s="49"/>
      <c r="L75" s="49"/>
      <c r="M75" s="49"/>
      <c r="N75" s="49"/>
      <c r="O75" s="49"/>
      <c r="P75" s="52"/>
      <c r="Q75" s="45">
        <f t="shared" si="5"/>
        <v>0</v>
      </c>
      <c r="R75" s="46">
        <f t="shared" si="6"/>
        <v>10835586</v>
      </c>
    </row>
    <row r="76" spans="1:18" ht="36.75" thickBot="1" x14ac:dyDescent="0.3">
      <c r="A76" s="39" t="s">
        <v>91</v>
      </c>
      <c r="B76" s="47">
        <v>4583</v>
      </c>
      <c r="C76" s="48">
        <v>4318777</v>
      </c>
      <c r="D76" s="49"/>
      <c r="E76" s="49"/>
      <c r="F76" s="49"/>
      <c r="G76" s="50"/>
      <c r="H76" s="49"/>
      <c r="I76" s="49"/>
      <c r="J76" s="51"/>
      <c r="K76" s="49"/>
      <c r="L76" s="49"/>
      <c r="M76" s="49"/>
      <c r="N76" s="49"/>
      <c r="O76" s="49"/>
      <c r="P76" s="52"/>
      <c r="Q76" s="45">
        <f t="shared" si="5"/>
        <v>0</v>
      </c>
      <c r="R76" s="46">
        <f t="shared" si="6"/>
        <v>0</v>
      </c>
    </row>
    <row r="77" spans="1:18" ht="21.75" thickBot="1" x14ac:dyDescent="0.3">
      <c r="A77" s="39" t="s">
        <v>92</v>
      </c>
      <c r="B77" s="47">
        <v>2075</v>
      </c>
      <c r="C77" s="48">
        <v>101495435</v>
      </c>
      <c r="D77" s="49">
        <f>+H77</f>
        <v>71046805</v>
      </c>
      <c r="E77" s="49"/>
      <c r="F77" s="49"/>
      <c r="G77" s="50"/>
      <c r="H77" s="49">
        <v>71046805</v>
      </c>
      <c r="I77" s="49"/>
      <c r="J77" s="51"/>
      <c r="K77" s="49"/>
      <c r="L77" s="49"/>
      <c r="M77" s="49"/>
      <c r="N77" s="49"/>
      <c r="O77" s="49"/>
      <c r="P77" s="52"/>
      <c r="Q77" s="45">
        <f t="shared" si="5"/>
        <v>71046805</v>
      </c>
      <c r="R77" s="46">
        <f t="shared" si="6"/>
        <v>0</v>
      </c>
    </row>
    <row r="78" spans="1:18" ht="36.75" thickBot="1" x14ac:dyDescent="0.3">
      <c r="A78" s="39" t="s">
        <v>93</v>
      </c>
      <c r="B78" s="47">
        <v>2067</v>
      </c>
      <c r="C78" s="48">
        <v>24950651</v>
      </c>
      <c r="D78" s="49">
        <f>+H78</f>
        <v>17465455</v>
      </c>
      <c r="E78" s="49"/>
      <c r="F78" s="49"/>
      <c r="G78" s="50"/>
      <c r="H78" s="49">
        <v>17465455</v>
      </c>
      <c r="I78" s="49"/>
      <c r="J78" s="51"/>
      <c r="K78" s="49"/>
      <c r="L78" s="49"/>
      <c r="M78" s="49"/>
      <c r="N78" s="49"/>
      <c r="O78" s="49"/>
      <c r="P78" s="52"/>
      <c r="Q78" s="45">
        <f t="shared" si="5"/>
        <v>17465455</v>
      </c>
      <c r="R78" s="46">
        <f t="shared" si="6"/>
        <v>0</v>
      </c>
    </row>
    <row r="79" spans="1:18" ht="21.75" thickBot="1" x14ac:dyDescent="0.3">
      <c r="A79" s="39" t="s">
        <v>94</v>
      </c>
      <c r="B79" s="47">
        <v>3683</v>
      </c>
      <c r="C79" s="48">
        <v>12696363</v>
      </c>
      <c r="D79" s="49">
        <f>+J79</f>
        <v>8887454</v>
      </c>
      <c r="E79" s="49"/>
      <c r="F79" s="49"/>
      <c r="G79" s="50"/>
      <c r="H79" s="49"/>
      <c r="I79" s="49"/>
      <c r="J79" s="51">
        <v>8887454</v>
      </c>
      <c r="K79" s="49"/>
      <c r="L79" s="49"/>
      <c r="M79" s="49"/>
      <c r="N79" s="49"/>
      <c r="O79" s="49"/>
      <c r="P79" s="52"/>
      <c r="Q79" s="45">
        <f t="shared" si="5"/>
        <v>8887454</v>
      </c>
      <c r="R79" s="46">
        <f t="shared" si="6"/>
        <v>0</v>
      </c>
    </row>
    <row r="80" spans="1:18" ht="21.75" thickBot="1" x14ac:dyDescent="0.3">
      <c r="A80" s="39" t="s">
        <v>95</v>
      </c>
      <c r="B80" s="47" t="s">
        <v>96</v>
      </c>
      <c r="C80" s="48">
        <f>+E80*12</f>
        <v>59283216</v>
      </c>
      <c r="D80" s="49">
        <f>SUM(E80:P80)</f>
        <v>44462420</v>
      </c>
      <c r="E80" s="49">
        <f>4940268</f>
        <v>4940268</v>
      </c>
      <c r="F80" s="49">
        <v>4940269</v>
      </c>
      <c r="G80" s="50">
        <v>4940269</v>
      </c>
      <c r="H80" s="49">
        <v>4940269</v>
      </c>
      <c r="I80" s="49">
        <v>4940269</v>
      </c>
      <c r="J80" s="51">
        <v>4940269</v>
      </c>
      <c r="K80" s="49">
        <v>4940269</v>
      </c>
      <c r="L80" s="49">
        <v>4940269</v>
      </c>
      <c r="M80" s="49">
        <v>4940269</v>
      </c>
      <c r="N80" s="49"/>
      <c r="O80" s="49"/>
      <c r="P80" s="52"/>
      <c r="Q80" s="45">
        <f t="shared" si="5"/>
        <v>44462420</v>
      </c>
      <c r="R80" s="46">
        <f t="shared" si="6"/>
        <v>0</v>
      </c>
    </row>
    <row r="81" spans="1:18" ht="21.75" thickBot="1" x14ac:dyDescent="0.3">
      <c r="A81" s="39" t="s">
        <v>97</v>
      </c>
      <c r="B81" s="47" t="s">
        <v>96</v>
      </c>
      <c r="C81" s="48"/>
      <c r="D81" s="49">
        <f>+E81</f>
        <v>9203017</v>
      </c>
      <c r="E81" s="49">
        <v>9203017</v>
      </c>
      <c r="F81" s="49"/>
      <c r="G81" s="50"/>
      <c r="H81" s="49"/>
      <c r="I81" s="49"/>
      <c r="J81" s="51"/>
      <c r="K81" s="49"/>
      <c r="L81" s="49"/>
      <c r="M81" s="49"/>
      <c r="N81" s="49"/>
      <c r="O81" s="49"/>
      <c r="P81" s="52"/>
      <c r="Q81" s="45">
        <f t="shared" si="5"/>
        <v>9203017</v>
      </c>
      <c r="R81" s="46">
        <f t="shared" si="6"/>
        <v>0</v>
      </c>
    </row>
    <row r="82" spans="1:18" ht="21.75" thickBot="1" x14ac:dyDescent="0.3">
      <c r="A82" s="39" t="s">
        <v>98</v>
      </c>
      <c r="B82" s="47">
        <v>4</v>
      </c>
      <c r="C82" s="48">
        <v>295638927</v>
      </c>
      <c r="D82" s="49">
        <v>206947249</v>
      </c>
      <c r="E82" s="49"/>
      <c r="F82" s="49"/>
      <c r="G82" s="50"/>
      <c r="H82" s="49"/>
      <c r="I82" s="49"/>
      <c r="J82" s="51"/>
      <c r="K82" s="49">
        <v>206947249</v>
      </c>
      <c r="L82" s="49"/>
      <c r="M82" s="49"/>
      <c r="N82" s="49"/>
      <c r="O82" s="49"/>
      <c r="P82" s="52"/>
      <c r="Q82" s="45">
        <f>SUM(E82:P82)</f>
        <v>206947249</v>
      </c>
      <c r="R82" s="46">
        <f>+D82-Q82</f>
        <v>0</v>
      </c>
    </row>
    <row r="83" spans="1:18" ht="21.75" thickBot="1" x14ac:dyDescent="0.3">
      <c r="A83" s="39" t="s">
        <v>99</v>
      </c>
      <c r="B83" s="47">
        <v>2466</v>
      </c>
      <c r="C83" s="48">
        <v>25209410</v>
      </c>
      <c r="D83" s="49">
        <f>+H83</f>
        <v>17646587</v>
      </c>
      <c r="E83" s="49"/>
      <c r="F83" s="49"/>
      <c r="G83" s="50"/>
      <c r="H83" s="49">
        <v>17646587</v>
      </c>
      <c r="I83" s="49"/>
      <c r="J83" s="51"/>
      <c r="K83" s="49"/>
      <c r="L83" s="49"/>
      <c r="M83" s="49"/>
      <c r="N83" s="49"/>
      <c r="O83" s="49"/>
      <c r="P83" s="52"/>
      <c r="Q83" s="45">
        <f t="shared" si="5"/>
        <v>17646587</v>
      </c>
      <c r="R83" s="46">
        <f t="shared" si="6"/>
        <v>0</v>
      </c>
    </row>
    <row r="84" spans="1:18" ht="21.75" thickBot="1" x14ac:dyDescent="0.3">
      <c r="A84" s="39" t="s">
        <v>100</v>
      </c>
      <c r="B84" s="47" t="s">
        <v>29</v>
      </c>
      <c r="C84" s="48"/>
      <c r="D84" s="49">
        <f>+H84+J84+M84</f>
        <v>669593115</v>
      </c>
      <c r="E84" s="49"/>
      <c r="F84" s="49"/>
      <c r="G84" s="50"/>
      <c r="H84" s="49">
        <f>95206201+109995572</f>
        <v>205201773</v>
      </c>
      <c r="I84" s="49"/>
      <c r="J84" s="49">
        <f>113413125+131035716</f>
        <v>244448841</v>
      </c>
      <c r="K84" s="49"/>
      <c r="L84" s="49"/>
      <c r="M84" s="49">
        <f>102045386+117897115</f>
        <v>219942501</v>
      </c>
      <c r="N84" s="49"/>
      <c r="O84" s="49"/>
      <c r="P84" s="52"/>
      <c r="Q84" s="45">
        <f t="shared" si="5"/>
        <v>669593115</v>
      </c>
      <c r="R84" s="46">
        <f t="shared" si="6"/>
        <v>0</v>
      </c>
    </row>
    <row r="85" spans="1:18" ht="21.75" thickBot="1" x14ac:dyDescent="0.3">
      <c r="A85" s="58" t="s">
        <v>101</v>
      </c>
      <c r="B85" s="59"/>
      <c r="C85" s="60">
        <f t="shared" ref="C85:R85" si="7">SUM(C15:C84)</f>
        <v>11306696600</v>
      </c>
      <c r="D85" s="61">
        <f t="shared" si="7"/>
        <v>9396267559.5</v>
      </c>
      <c r="E85" s="61">
        <f t="shared" si="7"/>
        <v>797972103</v>
      </c>
      <c r="F85" s="61">
        <f t="shared" si="7"/>
        <v>788292088</v>
      </c>
      <c r="G85" s="61">
        <f t="shared" si="7"/>
        <v>791662722</v>
      </c>
      <c r="H85" s="61">
        <f t="shared" si="7"/>
        <v>1702864511.5</v>
      </c>
      <c r="I85" s="61">
        <f t="shared" si="7"/>
        <v>787973930</v>
      </c>
      <c r="J85" s="61">
        <f t="shared" si="7"/>
        <v>1262520218</v>
      </c>
      <c r="K85" s="61">
        <f t="shared" si="7"/>
        <v>994206276</v>
      </c>
      <c r="L85" s="61">
        <f t="shared" si="7"/>
        <v>1154506328</v>
      </c>
      <c r="M85" s="61">
        <f t="shared" si="7"/>
        <v>1072983303</v>
      </c>
      <c r="N85" s="61">
        <f t="shared" si="7"/>
        <v>0</v>
      </c>
      <c r="O85" s="61">
        <f t="shared" si="7"/>
        <v>0</v>
      </c>
      <c r="P85" s="61">
        <f t="shared" si="7"/>
        <v>0</v>
      </c>
      <c r="Q85" s="61">
        <f t="shared" si="7"/>
        <v>9351868163.5</v>
      </c>
      <c r="R85" s="62">
        <f t="shared" si="7"/>
        <v>44399396</v>
      </c>
    </row>
    <row r="86" spans="1:18" ht="18" x14ac:dyDescent="0.25">
      <c r="A86" s="63"/>
      <c r="B86" s="64"/>
      <c r="C86" s="63"/>
      <c r="D86" s="63"/>
      <c r="E86" s="63"/>
      <c r="F86" s="63"/>
      <c r="G86" s="63"/>
      <c r="H86" s="63"/>
      <c r="I86" s="63"/>
      <c r="J86" s="65"/>
      <c r="K86" s="63"/>
      <c r="L86" s="63"/>
      <c r="M86" s="63"/>
      <c r="N86" s="63"/>
      <c r="O86" s="63"/>
      <c r="P86" s="63"/>
      <c r="Q86" s="66"/>
      <c r="R86" s="67"/>
    </row>
    <row r="87" spans="1:18" ht="18" x14ac:dyDescent="0.25">
      <c r="A87" s="63"/>
      <c r="B87" s="64"/>
      <c r="C87" s="63"/>
      <c r="D87" s="68"/>
      <c r="E87" s="68"/>
      <c r="F87" s="68"/>
      <c r="G87" s="68"/>
      <c r="H87" s="63"/>
      <c r="I87" s="63"/>
      <c r="J87" s="63"/>
      <c r="K87" s="63"/>
      <c r="L87" s="63"/>
      <c r="M87" s="63"/>
      <c r="N87" s="63"/>
      <c r="O87" s="63"/>
      <c r="P87" s="63"/>
      <c r="Q87" s="66"/>
      <c r="R87" s="67"/>
    </row>
    <row r="88" spans="1:18" ht="18.75" thickBot="1" x14ac:dyDescent="0.3">
      <c r="A88" s="63"/>
      <c r="B88" s="64"/>
      <c r="C88" s="63"/>
      <c r="D88" s="63"/>
      <c r="E88" s="63"/>
      <c r="F88" s="68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6"/>
      <c r="R88" s="67"/>
    </row>
    <row r="89" spans="1:18" ht="18" x14ac:dyDescent="0.25">
      <c r="A89" s="69"/>
      <c r="B89" s="70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2"/>
      <c r="R89" s="73"/>
    </row>
    <row r="90" spans="1:18" ht="18" x14ac:dyDescent="0.25">
      <c r="A90" s="80" t="s">
        <v>102</v>
      </c>
      <c r="B90" s="81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3"/>
    </row>
    <row r="91" spans="1:18" ht="18" x14ac:dyDescent="0.25">
      <c r="A91" s="80" t="s">
        <v>103</v>
      </c>
      <c r="B91" s="81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3"/>
    </row>
    <row r="92" spans="1:18" ht="18" x14ac:dyDescent="0.25">
      <c r="A92" s="80" t="s">
        <v>104</v>
      </c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3"/>
    </row>
    <row r="93" spans="1:18" ht="19.5" thickBot="1" x14ac:dyDescent="0.35">
      <c r="A93" s="74"/>
      <c r="B93" s="75"/>
      <c r="C93" s="76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8"/>
    </row>
  </sheetData>
  <mergeCells count="4">
    <mergeCell ref="C6:R6"/>
    <mergeCell ref="A90:R90"/>
    <mergeCell ref="A91:R91"/>
    <mergeCell ref="A92:R9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2019-10-01T15:51:55Z</dcterms:created>
  <dcterms:modified xsi:type="dcterms:W3CDTF">2019-10-03T11:50:33Z</dcterms:modified>
</cp:coreProperties>
</file>