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88285E95-E445-47E3-8757-2DACD1DE882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8" i="1" l="1"/>
  <c r="O48" i="1"/>
  <c r="N48" i="1"/>
  <c r="L48" i="1"/>
  <c r="I48" i="1"/>
  <c r="G48" i="1"/>
  <c r="F48" i="1"/>
  <c r="M47" i="1"/>
  <c r="M48" i="1" s="1"/>
  <c r="J47" i="1"/>
  <c r="J48" i="1" s="1"/>
  <c r="H47" i="1"/>
  <c r="H48" i="1" s="1"/>
  <c r="Q46" i="1"/>
  <c r="D46" i="1"/>
  <c r="Q45" i="1"/>
  <c r="D45" i="1"/>
  <c r="Q44" i="1"/>
  <c r="D44" i="1"/>
  <c r="Q43" i="1"/>
  <c r="R43" i="1" s="1"/>
  <c r="Q42" i="1"/>
  <c r="D42" i="1"/>
  <c r="R42" i="1" s="1"/>
  <c r="Q41" i="1"/>
  <c r="D41" i="1"/>
  <c r="Q40" i="1"/>
  <c r="R40" i="1" s="1"/>
  <c r="Q39" i="1"/>
  <c r="D39" i="1"/>
  <c r="Q38" i="1"/>
  <c r="R38" i="1" s="1"/>
  <c r="Q37" i="1"/>
  <c r="R37" i="1" s="1"/>
  <c r="Q36" i="1"/>
  <c r="R36" i="1" s="1"/>
  <c r="Q35" i="1"/>
  <c r="D35" i="1"/>
  <c r="Q34" i="1"/>
  <c r="D34" i="1"/>
  <c r="R34" i="1" s="1"/>
  <c r="Q33" i="1"/>
  <c r="D33" i="1"/>
  <c r="Q32" i="1"/>
  <c r="D32" i="1"/>
  <c r="R32" i="1" s="1"/>
  <c r="Q31" i="1"/>
  <c r="D31" i="1"/>
  <c r="R31" i="1" s="1"/>
  <c r="C31" i="1"/>
  <c r="Q30" i="1"/>
  <c r="R30" i="1" s="1"/>
  <c r="Q29" i="1"/>
  <c r="R29" i="1" s="1"/>
  <c r="Q28" i="1"/>
  <c r="D28" i="1"/>
  <c r="Q27" i="1"/>
  <c r="D27" i="1"/>
  <c r="Q26" i="1"/>
  <c r="D26" i="1"/>
  <c r="Q25" i="1"/>
  <c r="D25" i="1"/>
  <c r="C25" i="1"/>
  <c r="Q24" i="1"/>
  <c r="D24" i="1"/>
  <c r="R24" i="1" s="1"/>
  <c r="C24" i="1"/>
  <c r="Q23" i="1"/>
  <c r="D23" i="1" s="1"/>
  <c r="R23" i="1" s="1"/>
  <c r="Q22" i="1"/>
  <c r="D22" i="1" s="1"/>
  <c r="R22" i="1" s="1"/>
  <c r="K21" i="1"/>
  <c r="K48" i="1" s="1"/>
  <c r="D21" i="1"/>
  <c r="Q20" i="1"/>
  <c r="D20" i="1"/>
  <c r="R20" i="1" s="1"/>
  <c r="C20" i="1"/>
  <c r="Q19" i="1"/>
  <c r="D19" i="1" s="1"/>
  <c r="R19" i="1" s="1"/>
  <c r="C19" i="1"/>
  <c r="Q18" i="1"/>
  <c r="D18" i="1"/>
  <c r="E17" i="1"/>
  <c r="C17" i="1" s="1"/>
  <c r="Q16" i="1"/>
  <c r="D16" i="1" s="1"/>
  <c r="R16" i="1" s="1"/>
  <c r="C16" i="1"/>
  <c r="Q15" i="1"/>
  <c r="D15" i="1" s="1"/>
  <c r="C15" i="1"/>
  <c r="R27" i="1" l="1"/>
  <c r="R26" i="1"/>
  <c r="R28" i="1"/>
  <c r="R45" i="1"/>
  <c r="R25" i="1"/>
  <c r="R39" i="1"/>
  <c r="R44" i="1"/>
  <c r="R35" i="1"/>
  <c r="C48" i="1"/>
  <c r="Q21" i="1"/>
  <c r="R21" i="1" s="1"/>
  <c r="R46" i="1"/>
  <c r="R41" i="1"/>
  <c r="D47" i="1"/>
  <c r="Q47" i="1"/>
  <c r="E48" i="1"/>
  <c r="Q17" i="1"/>
  <c r="D17" i="1" s="1"/>
  <c r="R17" i="1" s="1"/>
  <c r="R15" i="1"/>
  <c r="R47" i="1" l="1"/>
  <c r="R48" i="1" s="1"/>
  <c r="Q48" i="1"/>
  <c r="D48" i="1"/>
</calcChain>
</file>

<file path=xl/sharedStrings.xml><?xml version="1.0" encoding="utf-8"?>
<sst xmlns="http://schemas.openxmlformats.org/spreadsheetml/2006/main" count="87" uniqueCount="67">
  <si>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</si>
  <si>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</si>
  <si>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</si>
  <si>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</si>
  <si>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</si>
  <si>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</si>
  <si>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NOGALES</t>
  </si>
  <si>
    <t>Rut: 69.060.600-3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</si>
  <si>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</si>
  <si>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</si>
  <si>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</si>
  <si>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</si>
  <si>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</si>
  <si>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</si>
  <si>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</si>
  <si>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</si>
  <si>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</si>
  <si>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</si>
  <si>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</si>
  <si>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</si>
  <si>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</si>
  <si>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</si>
  <si>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</si>
  <si>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</si>
  <si>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</si>
  <si>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</si>
  <si>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</si>
  <si>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</si>
  <si>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</si>
  <si>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</si>
  <si>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</si>
  <si>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</si>
  <si>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</si>
  <si>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</si>
  <si>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</si>
  <si>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</si>
  <si>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</si>
  <si>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</si>
  <si>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</si>
  <si>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</si>
  <si>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</si>
  <si>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</si>
  <si>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>Cirugia Menor</t>
  </si>
  <si>
    <t xml:space="preserve">Resolucion Especialidades </t>
  </si>
  <si>
    <t>Salud Oral 06 Años</t>
  </si>
  <si>
    <t>Odontologico 60 Años ( Adulto)</t>
  </si>
  <si>
    <t xml:space="preserve"> Cecosf</t>
  </si>
  <si>
    <t>(Nuevo) Niños 4° Medio</t>
  </si>
  <si>
    <t>Odontológia Domiciliaria</t>
  </si>
  <si>
    <t>Mas Sonrisa</t>
  </si>
  <si>
    <t>Sembrando Sonrisas</t>
  </si>
  <si>
    <t>Adolescentes</t>
  </si>
  <si>
    <t>Estimulo CESFAM MAIS</t>
  </si>
  <si>
    <t>Acompañamiento Niños Riesgo Social</t>
  </si>
  <si>
    <t>Capacitacion Funcionario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</si>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</sst>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Alignment="1"/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165" fontId="14" fillId="2" borderId="0" xfId="1" applyNumberFormat="1" applyFont="1" applyFill="1"/>
    <xf numFmtId="165" fontId="5" fillId="2" borderId="0" xfId="0" applyNumberFormat="1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4" borderId="5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166" fontId="18" fillId="0" borderId="7" xfId="2" applyNumberFormat="1" applyFont="1" applyFill="1" applyBorder="1" applyAlignment="1">
      <alignment horizontal="center" vertical="center" wrapText="1"/>
    </xf>
    <xf numFmtId="166" fontId="19" fillId="0" borderId="8" xfId="0" applyNumberFormat="1" applyFont="1" applyFill="1" applyBorder="1" applyAlignment="1">
      <alignment horizontal="right" vertical="center"/>
    </xf>
    <xf numFmtId="166" fontId="19" fillId="0" borderId="9" xfId="1" applyNumberFormat="1" applyFont="1" applyFill="1" applyBorder="1"/>
    <xf numFmtId="166" fontId="19" fillId="0" borderId="8" xfId="1" applyNumberFormat="1" applyFont="1" applyFill="1" applyBorder="1"/>
    <xf numFmtId="166" fontId="19" fillId="5" borderId="9" xfId="1" applyNumberFormat="1" applyFont="1" applyFill="1" applyBorder="1"/>
    <xf numFmtId="166" fontId="18" fillId="0" borderId="10" xfId="2" applyNumberFormat="1" applyFont="1" applyFill="1" applyBorder="1" applyAlignment="1">
      <alignment horizontal="center" vertical="center" wrapText="1"/>
    </xf>
    <xf numFmtId="166" fontId="19" fillId="0" borderId="11" xfId="0" applyNumberFormat="1" applyFont="1" applyFill="1" applyBorder="1" applyAlignment="1">
      <alignment horizontal="right" vertical="center"/>
    </xf>
    <xf numFmtId="166" fontId="19" fillId="0" borderId="12" xfId="1" applyNumberFormat="1" applyFont="1" applyFill="1" applyBorder="1"/>
    <xf numFmtId="166" fontId="19" fillId="0" borderId="11" xfId="1" applyNumberFormat="1" applyFont="1" applyFill="1" applyBorder="1"/>
    <xf numFmtId="166" fontId="19" fillId="5" borderId="12" xfId="1" applyNumberFormat="1" applyFont="1" applyFill="1" applyBorder="1"/>
    <xf numFmtId="166" fontId="18" fillId="0" borderId="10" xfId="2" applyNumberFormat="1" applyFont="1" applyFill="1" applyBorder="1" applyAlignment="1">
      <alignment vertical="center" wrapText="1"/>
    </xf>
    <xf numFmtId="166" fontId="18" fillId="0" borderId="13" xfId="2" applyNumberFormat="1" applyFont="1" applyFill="1" applyBorder="1" applyAlignment="1">
      <alignment vertical="center" wrapText="1"/>
    </xf>
    <xf numFmtId="166" fontId="18" fillId="0" borderId="7" xfId="2" applyNumberFormat="1" applyFont="1" applyFill="1" applyBorder="1" applyAlignment="1">
      <alignment vertical="center" wrapText="1"/>
    </xf>
    <xf numFmtId="166" fontId="18" fillId="0" borderId="14" xfId="2" applyNumberFormat="1" applyFont="1" applyFill="1" applyBorder="1" applyAlignment="1">
      <alignment vertical="center" wrapText="1"/>
    </xf>
    <xf numFmtId="3" fontId="21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6" fontId="19" fillId="3" borderId="6" xfId="0" applyNumberFormat="1" applyFont="1" applyFill="1" applyBorder="1" applyAlignment="1">
      <alignment horizontal="right" vertical="center"/>
    </xf>
    <xf numFmtId="166" fontId="19" fillId="3" borderId="3" xfId="0" applyNumberFormat="1" applyFont="1" applyFill="1" applyBorder="1" applyAlignment="1">
      <alignment horizontal="right" vertical="center"/>
    </xf>
    <xf numFmtId="166" fontId="19" fillId="3" borderId="1" xfId="0" applyNumberFormat="1" applyFont="1" applyFill="1" applyBorder="1" applyAlignment="1">
      <alignment horizontal="right" vertical="center"/>
    </xf>
    <xf numFmtId="0" fontId="22" fillId="2" borderId="0" xfId="0" applyFont="1" applyFill="1" applyBorder="1"/>
    <xf numFmtId="166" fontId="22" fillId="2" borderId="0" xfId="0" applyNumberFormat="1" applyFont="1" applyFill="1" applyBorder="1"/>
    <xf numFmtId="165" fontId="22" fillId="2" borderId="0" xfId="1" applyNumberFormat="1" applyFont="1" applyFill="1" applyBorder="1"/>
    <xf numFmtId="166" fontId="17" fillId="2" borderId="0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workbookViewId="0">
      <selection activeCell="A108" sqref="A108"/>
    </sheetView>
  </sheetViews>
  <sheetFormatPr baseColWidth="10" defaultColWidth="24.5703125" defaultRowHeight="15" x14ac:dyDescent="0.25"/>
  <cols>
    <col min="1" max="1" width="63.140625" bestFit="1" customWidth="1"/>
    <col min="2" max="2" width="24.28515625" customWidth="1"/>
    <col min="3" max="3" width="27.7109375" bestFit="1" customWidth="1"/>
    <col min="4" max="4" width="34.85546875" bestFit="1" customWidth="1"/>
    <col min="6" max="8" width="24.85546875" bestFit="1" customWidth="1"/>
    <col min="10" max="10" width="25" bestFit="1" customWidth="1"/>
    <col min="11" max="11" width="24.85546875" bestFit="1" customWidth="1"/>
    <col min="12" max="12" width="24.7109375" bestFit="1" customWidth="1"/>
    <col min="13" max="13" width="25" bestFit="1" customWidth="1"/>
    <col min="14" max="14" width="18.28515625" bestFit="1" customWidth="1"/>
    <col min="15" max="15" width="19.7109375" bestFit="1" customWidth="1"/>
    <col min="16" max="16" width="18.85546875" bestFit="1" customWidth="1"/>
    <col min="17" max="17" width="27.5703125" bestFit="1" customWidth="1"/>
    <col min="18" max="18" width="23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65" t="s">
        <v>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9"/>
      <c r="E9" s="4"/>
      <c r="F9" s="4"/>
      <c r="G9" s="4"/>
      <c r="H9" s="20"/>
      <c r="I9" s="4"/>
      <c r="J9" s="4"/>
      <c r="K9" s="4"/>
      <c r="L9" s="20"/>
      <c r="M9" s="4"/>
      <c r="N9" s="4"/>
      <c r="O9" s="4"/>
      <c r="P9" s="4"/>
      <c r="Q9" s="20"/>
      <c r="R9" s="20"/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21"/>
      <c r="B11" s="21"/>
      <c r="C11" s="4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54.75" thickBot="1" x14ac:dyDescent="0.3">
      <c r="A13" s="24"/>
      <c r="B13" s="25" t="s">
        <v>8</v>
      </c>
      <c r="C13" s="26" t="s">
        <v>9</v>
      </c>
      <c r="D13" s="27" t="s">
        <v>10</v>
      </c>
      <c r="E13" s="25" t="s">
        <v>11</v>
      </c>
      <c r="F13" s="25" t="s">
        <v>12</v>
      </c>
      <c r="G13" s="25" t="s">
        <v>13</v>
      </c>
      <c r="H13" s="27" t="s">
        <v>14</v>
      </c>
      <c r="I13" s="25" t="s">
        <v>15</v>
      </c>
      <c r="J13" s="25" t="s">
        <v>16</v>
      </c>
      <c r="K13" s="25" t="s">
        <v>17</v>
      </c>
      <c r="L13" s="25" t="s">
        <v>18</v>
      </c>
      <c r="M13" s="28" t="s">
        <v>19</v>
      </c>
      <c r="N13" s="28" t="s">
        <v>20</v>
      </c>
      <c r="O13" s="29" t="s">
        <v>21</v>
      </c>
      <c r="P13" s="25" t="s">
        <v>22</v>
      </c>
      <c r="Q13" s="25" t="s">
        <v>23</v>
      </c>
      <c r="R13" s="25" t="s">
        <v>24</v>
      </c>
    </row>
    <row r="14" spans="1:18" ht="18.75" thickBot="1" x14ac:dyDescent="0.3">
      <c r="A14" s="30" t="s">
        <v>25</v>
      </c>
      <c r="B14" s="31"/>
      <c r="C14" s="32" t="s">
        <v>26</v>
      </c>
      <c r="D14" s="33" t="s">
        <v>26</v>
      </c>
      <c r="E14" s="34" t="s">
        <v>27</v>
      </c>
      <c r="F14" s="34" t="s">
        <v>27</v>
      </c>
      <c r="G14" s="34" t="s">
        <v>27</v>
      </c>
      <c r="H14" s="35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28</v>
      </c>
      <c r="R14" s="36"/>
    </row>
    <row r="15" spans="1:18" ht="18.75" thickBot="1" x14ac:dyDescent="0.3">
      <c r="A15" s="25" t="s">
        <v>29</v>
      </c>
      <c r="B15" s="37" t="s">
        <v>30</v>
      </c>
      <c r="C15" s="38">
        <f>+E15*12</f>
        <v>1813386708</v>
      </c>
      <c r="D15" s="39">
        <f>+Q15</f>
        <v>1360040031</v>
      </c>
      <c r="E15" s="40">
        <v>151115559</v>
      </c>
      <c r="F15" s="40">
        <v>151115559</v>
      </c>
      <c r="G15" s="40">
        <v>151115559</v>
      </c>
      <c r="H15" s="41">
        <v>151115559</v>
      </c>
      <c r="I15" s="40">
        <v>151115559</v>
      </c>
      <c r="J15" s="40">
        <v>151115559</v>
      </c>
      <c r="K15" s="40">
        <v>151115559</v>
      </c>
      <c r="L15" s="40">
        <v>151115559</v>
      </c>
      <c r="M15" s="40">
        <v>151115559</v>
      </c>
      <c r="N15" s="40"/>
      <c r="O15" s="40"/>
      <c r="P15" s="40"/>
      <c r="Q15" s="42">
        <f t="shared" ref="Q15:Q40" si="0">SUM(E15:P15)</f>
        <v>1360040031</v>
      </c>
      <c r="R15" s="42">
        <f>+D15-Q15</f>
        <v>0</v>
      </c>
    </row>
    <row r="16" spans="1:18" ht="18.75" thickBot="1" x14ac:dyDescent="0.3">
      <c r="A16" s="25" t="s">
        <v>31</v>
      </c>
      <c r="B16" s="37" t="s">
        <v>30</v>
      </c>
      <c r="C16" s="43">
        <f>+E16*12</f>
        <v>111122700</v>
      </c>
      <c r="D16" s="44">
        <f t="shared" ref="D16:D23" si="1">+Q16</f>
        <v>83342025</v>
      </c>
      <c r="E16" s="45">
        <v>9260225</v>
      </c>
      <c r="F16" s="45">
        <v>9260225</v>
      </c>
      <c r="G16" s="45">
        <v>9260225</v>
      </c>
      <c r="H16" s="46">
        <v>9260225</v>
      </c>
      <c r="I16" s="45">
        <v>9260225</v>
      </c>
      <c r="J16" s="45">
        <v>9260225</v>
      </c>
      <c r="K16" s="45">
        <v>9260225</v>
      </c>
      <c r="L16" s="45">
        <v>9260225</v>
      </c>
      <c r="M16" s="45">
        <v>9260225</v>
      </c>
      <c r="N16" s="45"/>
      <c r="O16" s="45"/>
      <c r="P16" s="45"/>
      <c r="Q16" s="47">
        <f t="shared" si="0"/>
        <v>83342025</v>
      </c>
      <c r="R16" s="42">
        <f t="shared" ref="R16:R41" si="2">+D16-Q16</f>
        <v>0</v>
      </c>
    </row>
    <row r="17" spans="1:18" ht="18.75" thickBot="1" x14ac:dyDescent="0.3">
      <c r="A17" s="25" t="s">
        <v>32</v>
      </c>
      <c r="B17" s="37" t="s">
        <v>30</v>
      </c>
      <c r="C17" s="43">
        <f>+E17*12</f>
        <v>1443780</v>
      </c>
      <c r="D17" s="44">
        <f>+Q17</f>
        <v>1082843</v>
      </c>
      <c r="E17" s="45">
        <f>120315</f>
        <v>120315</v>
      </c>
      <c r="F17" s="45">
        <v>120316</v>
      </c>
      <c r="G17" s="45">
        <v>120316</v>
      </c>
      <c r="H17" s="46">
        <v>120316</v>
      </c>
      <c r="I17" s="45">
        <v>120316</v>
      </c>
      <c r="J17" s="45">
        <v>120316</v>
      </c>
      <c r="K17" s="45">
        <v>120316</v>
      </c>
      <c r="L17" s="45">
        <v>120316</v>
      </c>
      <c r="M17" s="45">
        <v>120316</v>
      </c>
      <c r="N17" s="45"/>
      <c r="O17" s="45"/>
      <c r="P17" s="45"/>
      <c r="Q17" s="47">
        <f t="shared" si="0"/>
        <v>1082843</v>
      </c>
      <c r="R17" s="42">
        <f t="shared" si="2"/>
        <v>0</v>
      </c>
    </row>
    <row r="18" spans="1:18" ht="18.75" thickBot="1" x14ac:dyDescent="0.3">
      <c r="A18" s="25" t="s">
        <v>33</v>
      </c>
      <c r="B18" s="37"/>
      <c r="C18" s="43"/>
      <c r="D18" s="44">
        <f>+E18</f>
        <v>232494</v>
      </c>
      <c r="E18" s="45">
        <v>232494</v>
      </c>
      <c r="F18" s="45"/>
      <c r="G18" s="45"/>
      <c r="H18" s="46"/>
      <c r="I18" s="45"/>
      <c r="J18" s="45"/>
      <c r="K18" s="45"/>
      <c r="L18" s="45"/>
      <c r="M18" s="45"/>
      <c r="N18" s="45"/>
      <c r="O18" s="45"/>
      <c r="P18" s="45"/>
      <c r="Q18" s="47">
        <f>SUM(E18:I18)</f>
        <v>232494</v>
      </c>
      <c r="R18" s="42"/>
    </row>
    <row r="19" spans="1:18" ht="18.75" thickBot="1" x14ac:dyDescent="0.3">
      <c r="A19" s="25" t="s">
        <v>34</v>
      </c>
      <c r="B19" s="37" t="s">
        <v>30</v>
      </c>
      <c r="C19" s="43">
        <f>+E19*12</f>
        <v>5908104</v>
      </c>
      <c r="D19" s="44">
        <f t="shared" si="1"/>
        <v>4803434</v>
      </c>
      <c r="E19" s="45">
        <v>492342</v>
      </c>
      <c r="F19" s="45">
        <v>492343</v>
      </c>
      <c r="G19" s="45">
        <v>492343</v>
      </c>
      <c r="H19" s="46">
        <v>492343</v>
      </c>
      <c r="I19" s="45">
        <v>492343</v>
      </c>
      <c r="J19" s="45">
        <v>492343</v>
      </c>
      <c r="K19" s="45">
        <v>687675</v>
      </c>
      <c r="L19" s="45">
        <v>580851</v>
      </c>
      <c r="M19" s="45">
        <v>580851</v>
      </c>
      <c r="N19" s="45"/>
      <c r="O19" s="45"/>
      <c r="P19" s="45"/>
      <c r="Q19" s="47">
        <f t="shared" si="0"/>
        <v>4803434</v>
      </c>
      <c r="R19" s="42">
        <f t="shared" si="2"/>
        <v>0</v>
      </c>
    </row>
    <row r="20" spans="1:18" ht="18.75" thickBot="1" x14ac:dyDescent="0.3">
      <c r="A20" s="25" t="s">
        <v>35</v>
      </c>
      <c r="B20" s="37" t="s">
        <v>30</v>
      </c>
      <c r="C20" s="43">
        <f>+E20*12</f>
        <v>4523988</v>
      </c>
      <c r="D20" s="44">
        <f t="shared" si="1"/>
        <v>3392991</v>
      </c>
      <c r="E20" s="45">
        <v>376999</v>
      </c>
      <c r="F20" s="45">
        <v>376999</v>
      </c>
      <c r="G20" s="45">
        <v>376999</v>
      </c>
      <c r="H20" s="46">
        <v>376999</v>
      </c>
      <c r="I20" s="45">
        <v>376999</v>
      </c>
      <c r="J20" s="45">
        <v>376999</v>
      </c>
      <c r="K20" s="45">
        <v>376999</v>
      </c>
      <c r="L20" s="45">
        <v>376999</v>
      </c>
      <c r="M20" s="45">
        <v>376999</v>
      </c>
      <c r="N20" s="45"/>
      <c r="O20" s="45"/>
      <c r="P20" s="45"/>
      <c r="Q20" s="47">
        <f t="shared" si="0"/>
        <v>3392991</v>
      </c>
      <c r="R20" s="42">
        <f t="shared" si="2"/>
        <v>0</v>
      </c>
    </row>
    <row r="21" spans="1:18" ht="18.75" thickBot="1" x14ac:dyDescent="0.3">
      <c r="A21" s="25" t="s">
        <v>36</v>
      </c>
      <c r="B21" s="37">
        <v>1539</v>
      </c>
      <c r="C21" s="43">
        <v>73554653</v>
      </c>
      <c r="D21" s="44">
        <f>+G21+6129555+6129554+6129555+6129554+6129554+6129554</f>
        <v>55165989</v>
      </c>
      <c r="E21" s="45"/>
      <c r="F21" s="45"/>
      <c r="G21" s="45">
        <v>18388663</v>
      </c>
      <c r="H21" s="46"/>
      <c r="I21" s="45"/>
      <c r="J21" s="45"/>
      <c r="K21" s="45">
        <f>6129554+12259109</f>
        <v>18388663</v>
      </c>
      <c r="L21" s="45">
        <v>6129555</v>
      </c>
      <c r="M21" s="45"/>
      <c r="N21" s="45"/>
      <c r="O21" s="45"/>
      <c r="P21" s="45"/>
      <c r="Q21" s="47">
        <f>SUM(E21:P21)</f>
        <v>42906881</v>
      </c>
      <c r="R21" s="42">
        <f t="shared" si="2"/>
        <v>12259108</v>
      </c>
    </row>
    <row r="22" spans="1:18" ht="18.75" thickBot="1" x14ac:dyDescent="0.3">
      <c r="A22" s="25" t="s">
        <v>37</v>
      </c>
      <c r="B22" s="37">
        <v>919</v>
      </c>
      <c r="C22" s="43">
        <v>21991190</v>
      </c>
      <c r="D22" s="44">
        <f>+Q22+5497797</f>
        <v>16493392</v>
      </c>
      <c r="E22" s="45"/>
      <c r="F22" s="45"/>
      <c r="G22" s="45"/>
      <c r="H22" s="46">
        <v>10995595</v>
      </c>
      <c r="I22" s="45"/>
      <c r="J22" s="45"/>
      <c r="K22" s="45"/>
      <c r="L22" s="45"/>
      <c r="M22" s="45"/>
      <c r="N22" s="45"/>
      <c r="O22" s="45"/>
      <c r="P22" s="45"/>
      <c r="Q22" s="47">
        <f t="shared" si="0"/>
        <v>10995595</v>
      </c>
      <c r="R22" s="42">
        <f t="shared" si="2"/>
        <v>5497797</v>
      </c>
    </row>
    <row r="23" spans="1:18" ht="18.75" thickBot="1" x14ac:dyDescent="0.3">
      <c r="A23" s="25" t="s">
        <v>38</v>
      </c>
      <c r="B23" s="37"/>
      <c r="C23" s="43"/>
      <c r="D23" s="44">
        <f t="shared" si="1"/>
        <v>11309930</v>
      </c>
      <c r="E23" s="45">
        <v>11309930</v>
      </c>
      <c r="F23" s="45"/>
      <c r="G23" s="45"/>
      <c r="H23" s="46"/>
      <c r="I23" s="45"/>
      <c r="J23" s="45"/>
      <c r="K23" s="45"/>
      <c r="L23" s="45"/>
      <c r="M23" s="45"/>
      <c r="N23" s="45"/>
      <c r="O23" s="45"/>
      <c r="P23" s="45"/>
      <c r="Q23" s="47">
        <f t="shared" si="0"/>
        <v>11309930</v>
      </c>
      <c r="R23" s="42">
        <f t="shared" si="2"/>
        <v>0</v>
      </c>
    </row>
    <row r="24" spans="1:18" ht="18.75" thickBot="1" x14ac:dyDescent="0.3">
      <c r="A24" s="25" t="s">
        <v>39</v>
      </c>
      <c r="B24" s="37" t="s">
        <v>30</v>
      </c>
      <c r="C24" s="43">
        <f>+E24*12</f>
        <v>-14795064</v>
      </c>
      <c r="D24" s="44">
        <f>SUM(E24:P24)</f>
        <v>-9037824</v>
      </c>
      <c r="E24" s="45">
        <v>-1232922</v>
      </c>
      <c r="F24" s="45">
        <v>-1232922</v>
      </c>
      <c r="G24" s="45">
        <v>-1232922</v>
      </c>
      <c r="H24" s="46">
        <v>-1232922</v>
      </c>
      <c r="I24" s="45">
        <v>-1232922</v>
      </c>
      <c r="J24" s="45">
        <v>-1232922</v>
      </c>
      <c r="K24" s="45">
        <v>-546764</v>
      </c>
      <c r="L24" s="45">
        <v>-546764</v>
      </c>
      <c r="M24" s="45">
        <v>-546764</v>
      </c>
      <c r="N24" s="45"/>
      <c r="O24" s="45"/>
      <c r="P24" s="45"/>
      <c r="Q24" s="47">
        <f t="shared" si="0"/>
        <v>-9037824</v>
      </c>
      <c r="R24" s="42">
        <f t="shared" si="2"/>
        <v>0</v>
      </c>
    </row>
    <row r="25" spans="1:18" ht="18.75" thickBot="1" x14ac:dyDescent="0.3">
      <c r="A25" s="25" t="s">
        <v>40</v>
      </c>
      <c r="B25" s="37" t="s">
        <v>30</v>
      </c>
      <c r="C25" s="43">
        <f>+E25*12</f>
        <v>-3513792</v>
      </c>
      <c r="D25" s="44">
        <f>SUM(E25:P25)</f>
        <v>-4289697</v>
      </c>
      <c r="E25" s="45">
        <v>-292816</v>
      </c>
      <c r="F25" s="45">
        <v>-292816</v>
      </c>
      <c r="G25" s="45">
        <v>-292816</v>
      </c>
      <c r="H25" s="46">
        <v>-292816</v>
      </c>
      <c r="I25" s="45">
        <v>-292816</v>
      </c>
      <c r="J25" s="45">
        <v>-292816</v>
      </c>
      <c r="K25" s="45">
        <v>-844267</v>
      </c>
      <c r="L25" s="45">
        <v>-844267</v>
      </c>
      <c r="M25" s="45">
        <v>-844267</v>
      </c>
      <c r="N25" s="45"/>
      <c r="O25" s="45"/>
      <c r="P25" s="45"/>
      <c r="Q25" s="47">
        <f t="shared" si="0"/>
        <v>-4289697</v>
      </c>
      <c r="R25" s="42">
        <f t="shared" si="2"/>
        <v>0</v>
      </c>
    </row>
    <row r="26" spans="1:18" ht="18.75" thickBot="1" x14ac:dyDescent="0.3">
      <c r="A26" s="25" t="s">
        <v>41</v>
      </c>
      <c r="B26" s="37" t="s">
        <v>30</v>
      </c>
      <c r="C26" s="43"/>
      <c r="D26" s="44">
        <f>+J26+37921938</f>
        <v>118525729</v>
      </c>
      <c r="E26" s="45"/>
      <c r="F26" s="45"/>
      <c r="G26" s="45"/>
      <c r="H26" s="46"/>
      <c r="I26" s="45"/>
      <c r="J26" s="45">
        <v>80603791</v>
      </c>
      <c r="K26" s="45"/>
      <c r="L26" s="45"/>
      <c r="M26" s="45">
        <v>37921938</v>
      </c>
      <c r="N26" s="45"/>
      <c r="O26" s="45"/>
      <c r="P26" s="45"/>
      <c r="Q26" s="47">
        <f t="shared" si="0"/>
        <v>118525729</v>
      </c>
      <c r="R26" s="42">
        <f t="shared" si="2"/>
        <v>0</v>
      </c>
    </row>
    <row r="27" spans="1:18" ht="18.75" thickBot="1" x14ac:dyDescent="0.3">
      <c r="A27" s="25" t="s">
        <v>42</v>
      </c>
      <c r="B27" s="37">
        <v>1551</v>
      </c>
      <c r="C27" s="48">
        <v>7526400</v>
      </c>
      <c r="D27" s="44">
        <f>+H27</f>
        <v>5268480</v>
      </c>
      <c r="E27" s="45"/>
      <c r="F27" s="45"/>
      <c r="G27" s="45"/>
      <c r="H27" s="46">
        <v>5268480</v>
      </c>
      <c r="I27" s="45"/>
      <c r="J27" s="45"/>
      <c r="K27" s="45"/>
      <c r="L27" s="45"/>
      <c r="M27" s="45"/>
      <c r="N27" s="45"/>
      <c r="O27" s="45"/>
      <c r="P27" s="45"/>
      <c r="Q27" s="47">
        <f t="shared" si="0"/>
        <v>5268480</v>
      </c>
      <c r="R27" s="42">
        <f t="shared" si="2"/>
        <v>0</v>
      </c>
    </row>
    <row r="28" spans="1:18" ht="18.75" thickBot="1" x14ac:dyDescent="0.3">
      <c r="A28" s="25" t="s">
        <v>43</v>
      </c>
      <c r="B28" s="37">
        <v>1551</v>
      </c>
      <c r="C28" s="48">
        <v>32098160</v>
      </c>
      <c r="D28" s="44">
        <f>+H28</f>
        <v>22468712</v>
      </c>
      <c r="E28" s="45"/>
      <c r="F28" s="45"/>
      <c r="G28" s="45"/>
      <c r="H28" s="46">
        <v>22468712</v>
      </c>
      <c r="I28" s="45"/>
      <c r="J28" s="45"/>
      <c r="K28" s="45"/>
      <c r="L28" s="45"/>
      <c r="M28" s="45"/>
      <c r="N28" s="45"/>
      <c r="O28" s="45"/>
      <c r="P28" s="45"/>
      <c r="Q28" s="47">
        <f t="shared" si="0"/>
        <v>22468712</v>
      </c>
      <c r="R28" s="42">
        <f t="shared" si="2"/>
        <v>0</v>
      </c>
    </row>
    <row r="29" spans="1:18" ht="18.75" thickBot="1" x14ac:dyDescent="0.3">
      <c r="A29" s="25" t="s">
        <v>44</v>
      </c>
      <c r="B29" s="37">
        <v>1148</v>
      </c>
      <c r="C29" s="50">
        <v>554492</v>
      </c>
      <c r="D29" s="44">
        <v>388144.39999999997</v>
      </c>
      <c r="E29" s="45"/>
      <c r="F29" s="45"/>
      <c r="G29" s="45">
        <v>388144.39999999997</v>
      </c>
      <c r="H29" s="46"/>
      <c r="I29" s="45"/>
      <c r="J29" s="45"/>
      <c r="K29" s="45"/>
      <c r="L29" s="45"/>
      <c r="M29" s="45"/>
      <c r="N29" s="45"/>
      <c r="O29" s="45"/>
      <c r="P29" s="45"/>
      <c r="Q29" s="47">
        <f t="shared" si="0"/>
        <v>388144.39999999997</v>
      </c>
      <c r="R29" s="42">
        <f t="shared" si="2"/>
        <v>0</v>
      </c>
    </row>
    <row r="30" spans="1:18" ht="18.75" thickBot="1" x14ac:dyDescent="0.3">
      <c r="A30" s="25" t="s">
        <v>45</v>
      </c>
      <c r="B30" s="37">
        <v>1148</v>
      </c>
      <c r="C30" s="43">
        <v>22226400</v>
      </c>
      <c r="D30" s="44">
        <v>15558479.999999998</v>
      </c>
      <c r="E30" s="45"/>
      <c r="F30" s="45"/>
      <c r="G30" s="45">
        <v>15558479.999999998</v>
      </c>
      <c r="H30" s="46"/>
      <c r="I30" s="45"/>
      <c r="J30" s="45"/>
      <c r="K30" s="45"/>
      <c r="L30" s="45"/>
      <c r="M30" s="45"/>
      <c r="N30" s="45"/>
      <c r="O30" s="45"/>
      <c r="P30" s="45"/>
      <c r="Q30" s="47">
        <f t="shared" si="0"/>
        <v>15558479.999999998</v>
      </c>
      <c r="R30" s="42">
        <f t="shared" si="2"/>
        <v>0</v>
      </c>
    </row>
    <row r="31" spans="1:18" ht="18.75" thickBot="1" x14ac:dyDescent="0.3">
      <c r="A31" s="25" t="s">
        <v>46</v>
      </c>
      <c r="B31" s="37">
        <v>1580</v>
      </c>
      <c r="C31" s="49">
        <f>66561095+107012143</f>
        <v>173573238</v>
      </c>
      <c r="D31" s="44">
        <f>+H31+2+14464437+23100204+20293103+14464437</f>
        <v>130179929</v>
      </c>
      <c r="E31" s="45"/>
      <c r="F31" s="45"/>
      <c r="G31" s="45"/>
      <c r="H31" s="46">
        <v>57857746</v>
      </c>
      <c r="I31" s="45">
        <v>14464437</v>
      </c>
      <c r="J31" s="45"/>
      <c r="K31" s="45">
        <v>14464436</v>
      </c>
      <c r="L31" s="45"/>
      <c r="M31" s="45">
        <v>8635768</v>
      </c>
      <c r="N31" s="45"/>
      <c r="O31" s="45"/>
      <c r="P31" s="45"/>
      <c r="Q31" s="47">
        <f t="shared" si="0"/>
        <v>95422387</v>
      </c>
      <c r="R31" s="42">
        <f t="shared" si="2"/>
        <v>34757542</v>
      </c>
    </row>
    <row r="32" spans="1:18" ht="18.75" thickBot="1" x14ac:dyDescent="0.3">
      <c r="A32" s="25" t="s">
        <v>47</v>
      </c>
      <c r="B32" s="37">
        <v>1540</v>
      </c>
      <c r="C32" s="51">
        <v>2056201</v>
      </c>
      <c r="D32" s="44">
        <f>+H32</f>
        <v>1439340.7</v>
      </c>
      <c r="E32" s="45"/>
      <c r="F32" s="45"/>
      <c r="G32" s="45"/>
      <c r="H32" s="46">
        <v>1439340.7</v>
      </c>
      <c r="I32" s="45"/>
      <c r="J32" s="45"/>
      <c r="K32" s="45"/>
      <c r="L32" s="45"/>
      <c r="M32" s="45"/>
      <c r="N32" s="45"/>
      <c r="O32" s="45"/>
      <c r="P32" s="45"/>
      <c r="Q32" s="47">
        <f t="shared" si="0"/>
        <v>1439340.7</v>
      </c>
      <c r="R32" s="42">
        <f t="shared" si="2"/>
        <v>0</v>
      </c>
    </row>
    <row r="33" spans="1:18" ht="18.75" thickBot="1" x14ac:dyDescent="0.3">
      <c r="A33" s="25" t="s">
        <v>48</v>
      </c>
      <c r="B33" s="37">
        <v>1540</v>
      </c>
      <c r="C33" s="50">
        <v>6706497</v>
      </c>
      <c r="D33" s="44">
        <f>+H33</f>
        <v>4694547.8999999994</v>
      </c>
      <c r="E33" s="45"/>
      <c r="F33" s="45"/>
      <c r="G33" s="45"/>
      <c r="H33" s="46">
        <v>4694547.8999999994</v>
      </c>
      <c r="I33" s="45"/>
      <c r="J33" s="45"/>
      <c r="K33" s="45"/>
      <c r="L33" s="45"/>
      <c r="M33" s="45"/>
      <c r="N33" s="45"/>
      <c r="O33" s="45"/>
      <c r="P33" s="45"/>
      <c r="Q33" s="47">
        <f>SUM(E33:P33)</f>
        <v>4694547.8999999994</v>
      </c>
      <c r="R33" s="42"/>
    </row>
    <row r="34" spans="1:18" ht="18.75" thickBot="1" x14ac:dyDescent="0.3">
      <c r="A34" s="25" t="s">
        <v>49</v>
      </c>
      <c r="B34" s="37">
        <v>1540</v>
      </c>
      <c r="C34" s="51">
        <v>58943610</v>
      </c>
      <c r="D34" s="44">
        <f>+H34</f>
        <v>41260527</v>
      </c>
      <c r="E34" s="45"/>
      <c r="F34" s="45"/>
      <c r="G34" s="45"/>
      <c r="H34" s="46">
        <v>41260527</v>
      </c>
      <c r="I34" s="45"/>
      <c r="J34" s="45"/>
      <c r="K34" s="45"/>
      <c r="L34" s="45"/>
      <c r="M34" s="45"/>
      <c r="N34" s="45"/>
      <c r="O34" s="45"/>
      <c r="P34" s="45"/>
      <c r="Q34" s="47">
        <f t="shared" si="0"/>
        <v>41260527</v>
      </c>
      <c r="R34" s="42">
        <f t="shared" si="2"/>
        <v>0</v>
      </c>
    </row>
    <row r="35" spans="1:18" ht="18.75" thickBot="1" x14ac:dyDescent="0.3">
      <c r="A35" s="25" t="s">
        <v>50</v>
      </c>
      <c r="B35" s="37">
        <v>1550</v>
      </c>
      <c r="C35" s="48">
        <v>3947506</v>
      </c>
      <c r="D35" s="44">
        <f>+H35</f>
        <v>2763254.1999999997</v>
      </c>
      <c r="E35" s="45"/>
      <c r="F35" s="45"/>
      <c r="G35" s="45"/>
      <c r="H35" s="46">
        <v>2763254.1999999997</v>
      </c>
      <c r="I35" s="45"/>
      <c r="J35" s="45"/>
      <c r="K35" s="45"/>
      <c r="L35" s="45"/>
      <c r="M35" s="45"/>
      <c r="N35" s="45"/>
      <c r="O35" s="45"/>
      <c r="P35" s="45"/>
      <c r="Q35" s="47">
        <f t="shared" si="0"/>
        <v>2763254.1999999997</v>
      </c>
      <c r="R35" s="42">
        <f t="shared" si="2"/>
        <v>0</v>
      </c>
    </row>
    <row r="36" spans="1:18" ht="18.75" thickBot="1" x14ac:dyDescent="0.3">
      <c r="A36" s="25" t="s">
        <v>51</v>
      </c>
      <c r="B36" s="37">
        <v>921</v>
      </c>
      <c r="C36" s="43">
        <v>12803780</v>
      </c>
      <c r="D36" s="44">
        <v>8962646</v>
      </c>
      <c r="E36" s="45"/>
      <c r="F36" s="45"/>
      <c r="G36" s="45">
        <v>8962646</v>
      </c>
      <c r="H36" s="46"/>
      <c r="I36" s="45"/>
      <c r="J36" s="45"/>
      <c r="K36" s="45"/>
      <c r="L36" s="45"/>
      <c r="M36" s="45"/>
      <c r="N36" s="45"/>
      <c r="O36" s="45"/>
      <c r="P36" s="45"/>
      <c r="Q36" s="47">
        <f t="shared" si="0"/>
        <v>8962646</v>
      </c>
      <c r="R36" s="42">
        <f t="shared" si="2"/>
        <v>0</v>
      </c>
    </row>
    <row r="37" spans="1:18" ht="18.75" thickBot="1" x14ac:dyDescent="0.3">
      <c r="A37" s="25" t="s">
        <v>52</v>
      </c>
      <c r="B37" s="37">
        <v>3443</v>
      </c>
      <c r="C37" s="43">
        <v>5915710</v>
      </c>
      <c r="D37" s="44">
        <v>4140987</v>
      </c>
      <c r="E37" s="45"/>
      <c r="F37" s="45"/>
      <c r="G37" s="45"/>
      <c r="H37" s="46"/>
      <c r="I37" s="45"/>
      <c r="J37" s="45"/>
      <c r="K37" s="45"/>
      <c r="L37" s="45">
        <v>4140987</v>
      </c>
      <c r="M37" s="45"/>
      <c r="N37" s="45"/>
      <c r="O37" s="45"/>
      <c r="P37" s="45"/>
      <c r="Q37" s="47">
        <f t="shared" si="0"/>
        <v>4140987</v>
      </c>
      <c r="R37" s="42">
        <f t="shared" si="2"/>
        <v>0</v>
      </c>
    </row>
    <row r="38" spans="1:18" ht="18.75" thickBot="1" x14ac:dyDescent="0.3">
      <c r="A38" s="25" t="s">
        <v>53</v>
      </c>
      <c r="B38" s="37">
        <v>920</v>
      </c>
      <c r="C38" s="43">
        <v>10095328</v>
      </c>
      <c r="D38" s="44">
        <v>7066729</v>
      </c>
      <c r="E38" s="45"/>
      <c r="F38" s="45"/>
      <c r="G38" s="45">
        <v>7066729</v>
      </c>
      <c r="H38" s="46"/>
      <c r="I38" s="45"/>
      <c r="J38" s="45"/>
      <c r="K38" s="45"/>
      <c r="L38" s="45"/>
      <c r="M38" s="45"/>
      <c r="N38" s="45"/>
      <c r="O38" s="45"/>
      <c r="P38" s="45"/>
      <c r="Q38" s="47">
        <f t="shared" si="0"/>
        <v>7066729</v>
      </c>
      <c r="R38" s="42">
        <f t="shared" si="2"/>
        <v>0</v>
      </c>
    </row>
    <row r="39" spans="1:18" ht="18.75" thickBot="1" x14ac:dyDescent="0.3">
      <c r="A39" s="25" t="s">
        <v>54</v>
      </c>
      <c r="B39" s="37">
        <v>3669</v>
      </c>
      <c r="C39" s="43">
        <v>1631249</v>
      </c>
      <c r="D39" s="44">
        <f>+J39</f>
        <v>1616920</v>
      </c>
      <c r="E39" s="45"/>
      <c r="F39" s="45"/>
      <c r="G39" s="45"/>
      <c r="H39" s="46"/>
      <c r="I39" s="45"/>
      <c r="J39" s="45">
        <v>1616920</v>
      </c>
      <c r="K39" s="45"/>
      <c r="L39" s="45"/>
      <c r="M39" s="45"/>
      <c r="N39" s="45"/>
      <c r="O39" s="45"/>
      <c r="P39" s="45"/>
      <c r="Q39" s="47">
        <f t="shared" si="0"/>
        <v>1616920</v>
      </c>
      <c r="R39" s="42">
        <f t="shared" si="2"/>
        <v>0</v>
      </c>
    </row>
    <row r="40" spans="1:18" ht="18.75" thickBot="1" x14ac:dyDescent="0.3">
      <c r="A40" s="25" t="s">
        <v>55</v>
      </c>
      <c r="B40" s="37">
        <v>1538</v>
      </c>
      <c r="C40" s="43">
        <v>14246381</v>
      </c>
      <c r="D40" s="44">
        <v>9972467</v>
      </c>
      <c r="E40" s="45"/>
      <c r="F40" s="45"/>
      <c r="G40" s="45">
        <v>9972467</v>
      </c>
      <c r="H40" s="46"/>
      <c r="I40" s="45"/>
      <c r="J40" s="45"/>
      <c r="K40" s="45"/>
      <c r="L40" s="45"/>
      <c r="M40" s="45"/>
      <c r="N40" s="45"/>
      <c r="O40" s="45"/>
      <c r="P40" s="45"/>
      <c r="Q40" s="47">
        <f t="shared" si="0"/>
        <v>9972467</v>
      </c>
      <c r="R40" s="42">
        <f t="shared" si="2"/>
        <v>0</v>
      </c>
    </row>
    <row r="41" spans="1:18" ht="18.75" thickBot="1" x14ac:dyDescent="0.3">
      <c r="A41" s="25" t="s">
        <v>56</v>
      </c>
      <c r="B41" s="37">
        <v>1536</v>
      </c>
      <c r="C41" s="43">
        <v>26601000</v>
      </c>
      <c r="D41" s="44">
        <f>+H41</f>
        <v>18620700</v>
      </c>
      <c r="E41" s="45"/>
      <c r="F41" s="45"/>
      <c r="G41" s="45"/>
      <c r="H41" s="46">
        <v>18620700</v>
      </c>
      <c r="I41" s="45"/>
      <c r="J41" s="45"/>
      <c r="K41" s="45"/>
      <c r="L41" s="45"/>
      <c r="M41" s="45"/>
      <c r="N41" s="45"/>
      <c r="O41" s="45"/>
      <c r="P41" s="45"/>
      <c r="Q41" s="47">
        <f t="shared" ref="Q41:Q47" si="3">SUM(E41:P41)</f>
        <v>18620700</v>
      </c>
      <c r="R41" s="42">
        <f t="shared" si="2"/>
        <v>0</v>
      </c>
    </row>
    <row r="42" spans="1:18" ht="36.75" thickBot="1" x14ac:dyDescent="0.3">
      <c r="A42" s="25" t="s">
        <v>57</v>
      </c>
      <c r="B42" s="37">
        <v>2463</v>
      </c>
      <c r="C42" s="43">
        <v>210536</v>
      </c>
      <c r="D42" s="44">
        <f>+H42</f>
        <v>210536</v>
      </c>
      <c r="E42" s="45"/>
      <c r="F42" s="45"/>
      <c r="G42" s="45"/>
      <c r="H42" s="46">
        <v>210536</v>
      </c>
      <c r="I42" s="45"/>
      <c r="J42" s="45"/>
      <c r="K42" s="45"/>
      <c r="L42" s="45"/>
      <c r="M42" s="45"/>
      <c r="N42" s="45"/>
      <c r="O42" s="45"/>
      <c r="P42" s="45"/>
      <c r="Q42" s="47">
        <f t="shared" si="3"/>
        <v>210536</v>
      </c>
      <c r="R42" s="42">
        <f t="shared" ref="R42:R47" si="4">+D42-Q42</f>
        <v>0</v>
      </c>
    </row>
    <row r="43" spans="1:18" ht="18.75" thickBot="1" x14ac:dyDescent="0.3">
      <c r="A43" s="25" t="s">
        <v>58</v>
      </c>
      <c r="B43" s="37">
        <v>1149</v>
      </c>
      <c r="C43" s="43">
        <v>16375412</v>
      </c>
      <c r="D43" s="44">
        <v>11462788</v>
      </c>
      <c r="E43" s="45"/>
      <c r="F43" s="45"/>
      <c r="G43" s="45">
        <v>11462788</v>
      </c>
      <c r="H43" s="46"/>
      <c r="I43" s="45"/>
      <c r="J43" s="45"/>
      <c r="K43" s="45"/>
      <c r="L43" s="45"/>
      <c r="M43" s="45"/>
      <c r="N43" s="45"/>
      <c r="O43" s="45"/>
      <c r="P43" s="45"/>
      <c r="Q43" s="47">
        <f t="shared" si="3"/>
        <v>11462788</v>
      </c>
      <c r="R43" s="42">
        <f t="shared" si="4"/>
        <v>0</v>
      </c>
    </row>
    <row r="44" spans="1:18" ht="18.75" thickBot="1" x14ac:dyDescent="0.3">
      <c r="A44" s="25" t="s">
        <v>59</v>
      </c>
      <c r="B44" s="37">
        <v>1899</v>
      </c>
      <c r="C44" s="43">
        <v>4244455</v>
      </c>
      <c r="D44" s="44">
        <f>+H44+1556299</f>
        <v>2971119</v>
      </c>
      <c r="E44" s="45"/>
      <c r="F44" s="45"/>
      <c r="G44" s="45"/>
      <c r="H44" s="46">
        <v>1414820</v>
      </c>
      <c r="I44" s="45"/>
      <c r="J44" s="45">
        <v>374076</v>
      </c>
      <c r="K44" s="45"/>
      <c r="L44" s="45"/>
      <c r="M44" s="45">
        <v>353705</v>
      </c>
      <c r="N44" s="45"/>
      <c r="O44" s="45"/>
      <c r="P44" s="45"/>
      <c r="Q44" s="47">
        <f>SUM(E44:P44)</f>
        <v>2142601</v>
      </c>
      <c r="R44" s="42">
        <f t="shared" si="4"/>
        <v>828518</v>
      </c>
    </row>
    <row r="45" spans="1:18" ht="18.75" thickBot="1" x14ac:dyDescent="0.3">
      <c r="A45" s="25" t="s">
        <v>60</v>
      </c>
      <c r="B45" s="37">
        <v>1537</v>
      </c>
      <c r="C45" s="43">
        <v>55859148</v>
      </c>
      <c r="D45" s="44">
        <f>+H45</f>
        <v>39101404</v>
      </c>
      <c r="E45" s="45"/>
      <c r="F45" s="45"/>
      <c r="G45" s="45"/>
      <c r="H45" s="46">
        <v>39101404</v>
      </c>
      <c r="I45" s="45"/>
      <c r="J45" s="45"/>
      <c r="K45" s="45"/>
      <c r="L45" s="45"/>
      <c r="M45" s="45"/>
      <c r="N45" s="45"/>
      <c r="O45" s="45"/>
      <c r="P45" s="45"/>
      <c r="Q45" s="47">
        <f t="shared" si="3"/>
        <v>39101404</v>
      </c>
      <c r="R45" s="42">
        <f t="shared" si="4"/>
        <v>0</v>
      </c>
    </row>
    <row r="46" spans="1:18" ht="18.75" thickBot="1" x14ac:dyDescent="0.3">
      <c r="A46" s="25" t="s">
        <v>61</v>
      </c>
      <c r="B46" s="37">
        <v>1535</v>
      </c>
      <c r="C46" s="43">
        <v>65279685</v>
      </c>
      <c r="D46" s="44">
        <f>+G46</f>
        <v>45695780</v>
      </c>
      <c r="E46" s="45"/>
      <c r="F46" s="45"/>
      <c r="G46" s="45">
        <v>45695780</v>
      </c>
      <c r="H46" s="46"/>
      <c r="I46" s="45"/>
      <c r="J46" s="45"/>
      <c r="K46" s="45"/>
      <c r="L46" s="45"/>
      <c r="M46" s="45"/>
      <c r="N46" s="45"/>
      <c r="O46" s="45"/>
      <c r="P46" s="45"/>
      <c r="Q46" s="47">
        <f t="shared" si="3"/>
        <v>45695780</v>
      </c>
      <c r="R46" s="42">
        <f t="shared" si="4"/>
        <v>0</v>
      </c>
    </row>
    <row r="47" spans="1:18" ht="18.75" thickBot="1" x14ac:dyDescent="0.3">
      <c r="A47" s="25" t="s">
        <v>62</v>
      </c>
      <c r="B47" s="37" t="s">
        <v>30</v>
      </c>
      <c r="C47" s="43"/>
      <c r="D47" s="44">
        <f>+H47+J47+M47</f>
        <v>150101625</v>
      </c>
      <c r="E47" s="45"/>
      <c r="F47" s="45"/>
      <c r="G47" s="45"/>
      <c r="H47" s="46">
        <f>24824235+28680431</f>
        <v>53504666</v>
      </c>
      <c r="I47" s="45"/>
      <c r="J47" s="45">
        <f>22096543+25529021</f>
        <v>47625564</v>
      </c>
      <c r="K47" s="45"/>
      <c r="L47" s="45"/>
      <c r="M47" s="45">
        <f>22484814+26486581</f>
        <v>48971395</v>
      </c>
      <c r="N47" s="45"/>
      <c r="O47" s="45"/>
      <c r="P47" s="45"/>
      <c r="Q47" s="47">
        <f t="shared" si="3"/>
        <v>150101625</v>
      </c>
      <c r="R47" s="42">
        <f t="shared" si="4"/>
        <v>0</v>
      </c>
    </row>
    <row r="48" spans="1:18" ht="18.75" thickBot="1" x14ac:dyDescent="0.3">
      <c r="A48" s="52" t="s">
        <v>63</v>
      </c>
      <c r="B48" s="53"/>
      <c r="C48" s="54">
        <f t="shared" ref="C48:R48" si="5">SUM(C15:C47)</f>
        <v>2534517455</v>
      </c>
      <c r="D48" s="55">
        <f t="shared" si="5"/>
        <v>2165006453.2000003</v>
      </c>
      <c r="E48" s="56">
        <f t="shared" si="5"/>
        <v>171382126</v>
      </c>
      <c r="F48" s="56">
        <f t="shared" si="5"/>
        <v>159839704</v>
      </c>
      <c r="G48" s="56">
        <f t="shared" si="5"/>
        <v>277335401.39999998</v>
      </c>
      <c r="H48" s="56">
        <f t="shared" si="5"/>
        <v>419440032.80000001</v>
      </c>
      <c r="I48" s="56">
        <f t="shared" si="5"/>
        <v>174304141</v>
      </c>
      <c r="J48" s="56">
        <f t="shared" si="5"/>
        <v>290060055</v>
      </c>
      <c r="K48" s="56">
        <f t="shared" si="5"/>
        <v>193022842</v>
      </c>
      <c r="L48" s="56">
        <f t="shared" si="5"/>
        <v>170333461</v>
      </c>
      <c r="M48" s="56">
        <f t="shared" si="5"/>
        <v>255945725</v>
      </c>
      <c r="N48" s="56">
        <f t="shared" si="5"/>
        <v>0</v>
      </c>
      <c r="O48" s="56">
        <f t="shared" si="5"/>
        <v>0</v>
      </c>
      <c r="P48" s="56">
        <f t="shared" si="5"/>
        <v>0</v>
      </c>
      <c r="Q48" s="56">
        <f t="shared" si="5"/>
        <v>2111663488.2000003</v>
      </c>
      <c r="R48" s="56">
        <f t="shared" si="5"/>
        <v>53342965</v>
      </c>
    </row>
    <row r="49" spans="1:18" ht="15.75" x14ac:dyDescent="0.25">
      <c r="A49" s="57"/>
      <c r="B49" s="57"/>
      <c r="C49" s="57"/>
      <c r="D49" s="58"/>
      <c r="E49" s="57"/>
      <c r="F49" s="57"/>
      <c r="G49" s="58"/>
      <c r="H49" s="57"/>
      <c r="I49" s="57"/>
      <c r="J49" s="59"/>
      <c r="K49" s="57"/>
      <c r="L49" s="57"/>
      <c r="M49" s="57"/>
      <c r="N49" s="57"/>
      <c r="O49" s="57"/>
      <c r="P49" s="57"/>
      <c r="Q49" s="60"/>
      <c r="R49" s="61"/>
    </row>
    <row r="50" spans="1:18" ht="16.5" thickBot="1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61"/>
      <c r="R50" s="61"/>
    </row>
    <row r="51" spans="1:18" ht="18" x14ac:dyDescent="0.25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</row>
    <row r="52" spans="1:18" ht="18" x14ac:dyDescent="0.25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</row>
    <row r="53" spans="1:18" ht="18" x14ac:dyDescent="0.25">
      <c r="A53" s="69" t="s">
        <v>64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</row>
    <row r="54" spans="1:18" ht="18" x14ac:dyDescent="0.25">
      <c r="A54" s="69" t="s">
        <v>65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1"/>
    </row>
    <row r="55" spans="1:18" ht="15.75" thickBot="1" x14ac:dyDescent="0.3">
      <c r="A55" s="62" t="s">
        <v>66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4"/>
    </row>
  </sheetData>
  <mergeCells count="6">
    <mergeCell ref="A55:R55"/>
    <mergeCell ref="C6:R6"/>
    <mergeCell ref="A51:R51"/>
    <mergeCell ref="A52:R52"/>
    <mergeCell ref="A53:R53"/>
    <mergeCell ref="A54:R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2019-10-01T15:31:26Z</dcterms:created>
  <dcterms:modified xsi:type="dcterms:W3CDTF">2019-10-03T11:47:55Z</dcterms:modified>
</cp:coreProperties>
</file>