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Z:\FICHA COMUNAL 2019\SEPTIEMBRE\"/>
    </mc:Choice>
  </mc:AlternateContent>
  <xr:revisionPtr revIDLastSave="0" documentId="8_{C8C5BC5F-D6F4-4A82-96EC-5277413845A5}" xr6:coauthVersionLast="44" xr6:coauthVersionMax="44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calcPr calcId="18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131" i="1" l="1"/>
  <c r="O131" i="1"/>
  <c r="N131" i="1"/>
  <c r="M131" i="1"/>
  <c r="L131" i="1"/>
  <c r="K131" i="1"/>
  <c r="G131" i="1"/>
  <c r="F131" i="1"/>
  <c r="Q130" i="1"/>
  <c r="R130" i="1" s="1"/>
  <c r="M116" i="1"/>
  <c r="J116" i="1"/>
  <c r="H116" i="1"/>
  <c r="Q115" i="1"/>
  <c r="R115" i="1" s="1"/>
  <c r="Q114" i="1"/>
  <c r="R114" i="1" s="1"/>
  <c r="Q113" i="1"/>
  <c r="R113" i="1" s="1"/>
  <c r="Q110" i="1"/>
  <c r="D110" i="1"/>
  <c r="Q109" i="1"/>
  <c r="D109" i="1"/>
  <c r="E108" i="1"/>
  <c r="Q107" i="1"/>
  <c r="R107" i="1" s="1"/>
  <c r="Q105" i="1"/>
  <c r="R105" i="1" s="1"/>
  <c r="Q104" i="1"/>
  <c r="R104" i="1" s="1"/>
  <c r="Q102" i="1"/>
  <c r="R102" i="1" s="1"/>
  <c r="Q101" i="1"/>
  <c r="R101" i="1" s="1"/>
  <c r="Q100" i="1"/>
  <c r="R100" i="1" s="1"/>
  <c r="Q99" i="1"/>
  <c r="R99" i="1" s="1"/>
  <c r="Q98" i="1"/>
  <c r="R98" i="1" s="1"/>
  <c r="C98" i="1"/>
  <c r="Q97" i="1"/>
  <c r="R97" i="1" s="1"/>
  <c r="Q96" i="1"/>
  <c r="R96" i="1" s="1"/>
  <c r="Q95" i="1"/>
  <c r="R95" i="1" s="1"/>
  <c r="Q94" i="1"/>
  <c r="R94" i="1" s="1"/>
  <c r="Q93" i="1"/>
  <c r="R93" i="1" s="1"/>
  <c r="Q92" i="1"/>
  <c r="D92" i="1"/>
  <c r="Q89" i="1"/>
  <c r="R89" i="1" s="1"/>
  <c r="Q88" i="1"/>
  <c r="R88" i="1" s="1"/>
  <c r="Q87" i="1"/>
  <c r="R87" i="1" s="1"/>
  <c r="Q86" i="1"/>
  <c r="R86" i="1" s="1"/>
  <c r="Q85" i="1"/>
  <c r="R85" i="1" s="1"/>
  <c r="Q84" i="1"/>
  <c r="D84" i="1"/>
  <c r="Q82" i="1"/>
  <c r="R82" i="1" s="1"/>
  <c r="Q81" i="1"/>
  <c r="R81" i="1" s="1"/>
  <c r="Q80" i="1"/>
  <c r="D80" i="1"/>
  <c r="Q79" i="1"/>
  <c r="D79" i="1"/>
  <c r="R79" i="1" s="1"/>
  <c r="Q78" i="1"/>
  <c r="R78" i="1" s="1"/>
  <c r="Q77" i="1"/>
  <c r="D77" i="1"/>
  <c r="R77" i="1" s="1"/>
  <c r="Q76" i="1"/>
  <c r="R76" i="1" s="1"/>
  <c r="Q75" i="1"/>
  <c r="R75" i="1" s="1"/>
  <c r="Q74" i="1"/>
  <c r="R74" i="1" s="1"/>
  <c r="Q73" i="1"/>
  <c r="R73" i="1" s="1"/>
  <c r="Q72" i="1"/>
  <c r="R72" i="1" s="1"/>
  <c r="Q71" i="1"/>
  <c r="R71" i="1" s="1"/>
  <c r="Q70" i="1"/>
  <c r="R70" i="1" s="1"/>
  <c r="Q69" i="1"/>
  <c r="D69" i="1"/>
  <c r="Q68" i="1"/>
  <c r="R68" i="1" s="1"/>
  <c r="Q67" i="1"/>
  <c r="R67" i="1" s="1"/>
  <c r="Q66" i="1"/>
  <c r="D66" i="1"/>
  <c r="R66" i="1" s="1"/>
  <c r="Q65" i="1"/>
  <c r="D65" i="1"/>
  <c r="R65" i="1" s="1"/>
  <c r="Q64" i="1"/>
  <c r="R64" i="1" s="1"/>
  <c r="D64" i="1"/>
  <c r="Q63" i="1"/>
  <c r="D63" i="1"/>
  <c r="Q62" i="1"/>
  <c r="D62" i="1"/>
  <c r="Q61" i="1"/>
  <c r="R61" i="1" s="1"/>
  <c r="Q60" i="1"/>
  <c r="R60" i="1" s="1"/>
  <c r="Q59" i="1"/>
  <c r="R59" i="1" s="1"/>
  <c r="Q58" i="1"/>
  <c r="R58" i="1" s="1"/>
  <c r="I57" i="1"/>
  <c r="I56" i="1"/>
  <c r="Q56" i="1" s="1"/>
  <c r="R56" i="1" s="1"/>
  <c r="Q55" i="1"/>
  <c r="R55" i="1" s="1"/>
  <c r="Q54" i="1"/>
  <c r="R54" i="1" s="1"/>
  <c r="Q53" i="1"/>
  <c r="R53" i="1" s="1"/>
  <c r="Q52" i="1"/>
  <c r="R52" i="1" s="1"/>
  <c r="Q51" i="1"/>
  <c r="R51" i="1" s="1"/>
  <c r="Q50" i="1"/>
  <c r="R50" i="1" s="1"/>
  <c r="Q49" i="1"/>
  <c r="R49" i="1" s="1"/>
  <c r="H47" i="1"/>
  <c r="Q47" i="1" s="1"/>
  <c r="H46" i="1"/>
  <c r="D46" i="1" s="1"/>
  <c r="Q45" i="1"/>
  <c r="R45" i="1" s="1"/>
  <c r="Q44" i="1"/>
  <c r="R44" i="1" s="1"/>
  <c r="Q43" i="1"/>
  <c r="R43" i="1" s="1"/>
  <c r="Q42" i="1"/>
  <c r="R42" i="1" s="1"/>
  <c r="Q41" i="1"/>
  <c r="R41" i="1" s="1"/>
  <c r="Q40" i="1"/>
  <c r="R40" i="1" s="1"/>
  <c r="Q39" i="1"/>
  <c r="R39" i="1" s="1"/>
  <c r="Q38" i="1"/>
  <c r="R38" i="1" s="1"/>
  <c r="Q37" i="1"/>
  <c r="R37" i="1" s="1"/>
  <c r="Q36" i="1"/>
  <c r="R36" i="1" s="1"/>
  <c r="Q35" i="1"/>
  <c r="R35" i="1" s="1"/>
  <c r="Q34" i="1"/>
  <c r="R34" i="1" s="1"/>
  <c r="Q33" i="1"/>
  <c r="R33" i="1" s="1"/>
  <c r="Q32" i="1"/>
  <c r="R32" i="1" s="1"/>
  <c r="Q31" i="1"/>
  <c r="D31" i="1"/>
  <c r="R31" i="1" s="1"/>
  <c r="I30" i="1"/>
  <c r="Q30" i="1" s="1"/>
  <c r="R30" i="1" s="1"/>
  <c r="D30" i="1"/>
  <c r="Q29" i="1"/>
  <c r="R29" i="1" s="1"/>
  <c r="Q28" i="1"/>
  <c r="R28" i="1" s="1"/>
  <c r="Q27" i="1"/>
  <c r="R27" i="1" s="1"/>
  <c r="Q26" i="1"/>
  <c r="R26" i="1" s="1"/>
  <c r="Q25" i="1"/>
  <c r="R25" i="1" s="1"/>
  <c r="Q24" i="1"/>
  <c r="D24" i="1"/>
  <c r="R24" i="1" s="1"/>
  <c r="C24" i="1"/>
  <c r="Q23" i="1"/>
  <c r="D23" i="1"/>
  <c r="C23" i="1"/>
  <c r="Q22" i="1"/>
  <c r="D22" i="1"/>
  <c r="C22" i="1"/>
  <c r="Q21" i="1"/>
  <c r="R21" i="1" s="1"/>
  <c r="C21" i="1"/>
  <c r="Q20" i="1"/>
  <c r="D20" i="1"/>
  <c r="C20" i="1"/>
  <c r="E19" i="1"/>
  <c r="Q19" i="1" s="1"/>
  <c r="Q18" i="1"/>
  <c r="D18" i="1"/>
  <c r="R18" i="1" s="1"/>
  <c r="C18" i="1"/>
  <c r="Q15" i="1"/>
  <c r="D15" i="1"/>
  <c r="C15" i="1"/>
  <c r="E131" i="1" l="1"/>
  <c r="R84" i="1"/>
  <c r="Q116" i="1"/>
  <c r="C19" i="1"/>
  <c r="I131" i="1"/>
  <c r="R63" i="1"/>
  <c r="R69" i="1"/>
  <c r="D19" i="1"/>
  <c r="R19" i="1" s="1"/>
  <c r="R62" i="1"/>
  <c r="R80" i="1"/>
  <c r="R92" i="1"/>
  <c r="R110" i="1"/>
  <c r="R23" i="1"/>
  <c r="H131" i="1"/>
  <c r="Q46" i="1"/>
  <c r="R46" i="1" s="1"/>
  <c r="C131" i="1"/>
  <c r="R22" i="1"/>
  <c r="D47" i="1"/>
  <c r="R47" i="1" s="1"/>
  <c r="R15" i="1"/>
  <c r="Q108" i="1"/>
  <c r="J131" i="1"/>
  <c r="Q57" i="1"/>
  <c r="R57" i="1" s="1"/>
  <c r="C108" i="1"/>
  <c r="D116" i="1"/>
  <c r="D108" i="1"/>
  <c r="R108" i="1" l="1"/>
  <c r="D131" i="1"/>
  <c r="R116" i="1"/>
  <c r="R131" i="1"/>
  <c r="Q131" i="1"/>
</calcChain>
</file>

<file path=xl/sharedStrings.xml><?xml version="1.0" encoding="utf-8"?>
<sst xmlns="http://schemas.openxmlformats.org/spreadsheetml/2006/main" count="183" uniqueCount="152">
  <si>
    <t>MINISTERIO DE SALUD</t>
  </si>
  <si>
    <t>SERVICIO DE SALUD VIÑA-QUILLOTA</t>
  </si>
  <si>
    <t>DEPARTAMENTO DE FINANZAS</t>
  </si>
  <si>
    <t>UNIDAD DE RECURSOS FINANCIEROS</t>
  </si>
  <si>
    <t>Bpt</t>
  </si>
  <si>
    <t>FICHA COMUNAL AÑO 2019</t>
  </si>
  <si>
    <t>MUNICIPALIDAD:  HIJUELAS</t>
  </si>
  <si>
    <t>Rut: 69.060.500-7</t>
  </si>
  <si>
    <t>Nº Resolucion</t>
  </si>
  <si>
    <t>PRESUPUESTO Asig. Anual según Resolución</t>
  </si>
  <si>
    <t>Remesa Recibida MINSAL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</si>
  <si>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</si>
  <si>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</si>
  <si>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</si>
  <si>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</si>
  <si>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</si>
  <si>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</si>
  <si>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</si>
  <si>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</si>
  <si>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</si>
  <si>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</si>
  <si>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</si>
  <si>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</si>
  <si>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ACUMULADO </t>
  </si>
  <si>
    <t>SALDO PENDIENTE</t>
  </si>
  <si>
    <t>COMUNA</t>
  </si>
  <si>
    <t>Total</t>
  </si>
  <si>
    <t>SUB-TOTAL</t>
  </si>
  <si>
    <t>TOTAL</t>
  </si>
  <si>
    <t>Percapita anual</t>
  </si>
  <si>
    <t>Ley</t>
  </si>
  <si>
    <t>Reajuste Percapita</t>
  </si>
  <si>
    <t>Rebaja Incuplimiento IAAPS</t>
  </si>
  <si>
    <t>Desempeño  Dificil</t>
  </si>
  <si>
    <t>Tans a Caregoria C</t>
  </si>
  <si>
    <t>Tans a Caregoria C 2018</t>
  </si>
  <si>
    <t>Reajuste Desempeño Dificil</t>
  </si>
  <si>
    <t>Conductores</t>
  </si>
  <si>
    <t>Reajuste Conductores</t>
  </si>
  <si>
    <t>Integr. Diferen. Ley 19,813</t>
  </si>
  <si>
    <t>Cent.Comun. Salud Familiar</t>
  </si>
  <si>
    <t>Centro Salud Familiar Ruta Norte</t>
  </si>
  <si>
    <t>Ajuste cecosf Diciembre 2017</t>
  </si>
  <si>
    <t>Reajuste Integracion Diferencial</t>
  </si>
  <si>
    <t>Atencion Domiciliaria</t>
  </si>
  <si>
    <t>Sistema Urgencia Rural (SUR)</t>
  </si>
  <si>
    <t>Chile Crece Contigo</t>
  </si>
  <si>
    <t>Descuento Retiro Voluntario Ley 20,157</t>
  </si>
  <si>
    <t>Descuento Retiro Voluntario Ley 20,589</t>
  </si>
  <si>
    <t>Descuento Retiro Voluntario Ley 20,919</t>
  </si>
  <si>
    <t>Incentivo Retiro + Bonificacion</t>
  </si>
  <si>
    <t xml:space="preserve">Desarrollo Recursos Humanos </t>
  </si>
  <si>
    <t xml:space="preserve">Misiones de Estudios </t>
  </si>
  <si>
    <t>5336-6034</t>
  </si>
  <si>
    <t>FOREAPS</t>
  </si>
  <si>
    <t>Reforzamiento SAPU</t>
  </si>
  <si>
    <t>Reajuste Sapu</t>
  </si>
  <si>
    <t>SAPU ADD</t>
  </si>
  <si>
    <t>Reajuste Sapu Add</t>
  </si>
  <si>
    <t>SAPU Dental</t>
  </si>
  <si>
    <t xml:space="preserve">Sapu Verano </t>
  </si>
  <si>
    <t>Reajuste Sapu Dental</t>
  </si>
  <si>
    <t>Cirugia Menor</t>
  </si>
  <si>
    <t xml:space="preserve">Resolucion Especialidades </t>
  </si>
  <si>
    <t>Otorrinolaringología</t>
  </si>
  <si>
    <t xml:space="preserve">Programa  U  A  P  O </t>
  </si>
  <si>
    <t>Salas Ira Mixtas</t>
  </si>
  <si>
    <t>Reajuste Salas Mixtas</t>
  </si>
  <si>
    <t>C I  Refuerzo Influencia Vacunación Valentina</t>
  </si>
  <si>
    <t>Rayos X</t>
  </si>
  <si>
    <t>SUBSAL CI DR. Armijo Vacunacion</t>
  </si>
  <si>
    <t>Salud ORAL Embarazadas</t>
  </si>
  <si>
    <t>Salud Oral 06 Años</t>
  </si>
  <si>
    <t>Odontologico 60 Años ( Adulto)</t>
  </si>
  <si>
    <t>Mujeres Hombres Escasos Recursos MHER</t>
  </si>
  <si>
    <t>Protesis y Endodoncias</t>
  </si>
  <si>
    <t>Odontologico Cecosf</t>
  </si>
  <si>
    <t>(Nuevo)Morbilidad Adulto</t>
  </si>
  <si>
    <t>(Nuevo) Niños 4° Medio</t>
  </si>
  <si>
    <t>Hombres Escasos Recursos (HER)</t>
  </si>
  <si>
    <t>Odontológico Domiciliario</t>
  </si>
  <si>
    <t>Mas Sonrisa</t>
  </si>
  <si>
    <t>Sembrando Sonrisas</t>
  </si>
  <si>
    <t>Apoy. Gest.Comunas Vulnerables</t>
  </si>
  <si>
    <t>Laboratorio GES</t>
  </si>
  <si>
    <t>Plan Mantenimiento</t>
  </si>
  <si>
    <t>Salud Mental Infantil PASMI</t>
  </si>
  <si>
    <t>Adolescentes</t>
  </si>
  <si>
    <t>Mejoria equidad Salud Rural</t>
  </si>
  <si>
    <t>Rehabilitacion Integral</t>
  </si>
  <si>
    <t>Pasantias Extranjero</t>
  </si>
  <si>
    <t>Estimulo CESFAM MAIS</t>
  </si>
  <si>
    <t>Acompañamiento Niños Riesgo Social</t>
  </si>
  <si>
    <t>Capacitacion Funcionaria</t>
  </si>
  <si>
    <t>Apoyo Gestion IAAPS</t>
  </si>
  <si>
    <t>Adultos Atovalentes</t>
  </si>
  <si>
    <t>Imágenes Diagnosticas</t>
  </si>
  <si>
    <t>Piloto Salud Escolar</t>
  </si>
  <si>
    <t>Apoyo Radiologico</t>
  </si>
  <si>
    <t>Imágenes Diagnosticas ADD 2019</t>
  </si>
  <si>
    <t xml:space="preserve">Vacunacion Antiinfluenza AGLReferente Valentina </t>
  </si>
  <si>
    <t>Vacunacion Referente Valentina Manriquez</t>
  </si>
  <si>
    <t>vacunacion Neumococo Valentina</t>
  </si>
  <si>
    <t>Ges Preventivo</t>
  </si>
  <si>
    <t>Control  Joven  Sano</t>
  </si>
  <si>
    <t>Vida Sana</t>
  </si>
  <si>
    <t>Apoyo a la gestiòn Acreditaciòn de calidad</t>
  </si>
  <si>
    <t>Apoyo a la gestiòn FENAPS</t>
  </si>
  <si>
    <t>Apoyo a la Gestion Digitadores SIGGES</t>
  </si>
  <si>
    <t>Subsal CI DR. Armijo Refuerzo medico y Paramedico SAPU</t>
  </si>
  <si>
    <t>Kine Ira en SAPU</t>
  </si>
  <si>
    <t>Refuerzo Enfermera/TPM Vacunación Dr. Armijo</t>
  </si>
  <si>
    <t>Refuerzo Consultorio Dr. Armijo</t>
  </si>
  <si>
    <t>Refuerzo Equipo Salud Enfermedades Respiratorias Sapu</t>
  </si>
  <si>
    <t>Mejoram. Acceso Atencion Odontologica</t>
  </si>
  <si>
    <t>Programa CACU</t>
  </si>
  <si>
    <t>APOYO GESTION  UAPO</t>
  </si>
  <si>
    <t>Programa DIR  ( EX-Intervenciones Breves en Alcohol)</t>
  </si>
  <si>
    <t>Apoyo Gestion Buenas Practicas</t>
  </si>
  <si>
    <t>Apoyo a la Gestión RRHH Medicos</t>
  </si>
  <si>
    <t>Apoyo a la Gestión Equipamiento Sapu</t>
  </si>
  <si>
    <t>Especialistas 06 años</t>
  </si>
  <si>
    <t>Apoyo a la Gestión vehiculos</t>
  </si>
  <si>
    <t>Apoyo Gestion Puesta en Marcha</t>
  </si>
  <si>
    <t>Fortalecimiento Medicina Familiar</t>
  </si>
  <si>
    <t>LEY</t>
  </si>
  <si>
    <t>Fortalecimiento Medicina Familiar 2018</t>
  </si>
  <si>
    <t>Fondo Farmacia Enfermedades Cronicas</t>
  </si>
  <si>
    <t>Fondo Farmacia Enfermedades Cronicas 2018</t>
  </si>
  <si>
    <t>Atención urgencia de Alta Resolutividad SAR</t>
  </si>
  <si>
    <t>Sename</t>
  </si>
  <si>
    <t>Ley 20.645 Mejoramiento Trato al usuario</t>
  </si>
  <si>
    <t>Reajuste Desempeño Colectivo</t>
  </si>
  <si>
    <t>Desempeño Colectivo  Fijo/Variable</t>
  </si>
  <si>
    <t>Brecha Multifactorial Radios</t>
  </si>
  <si>
    <t>Brecha Multifactorial Urgencia Rural</t>
  </si>
  <si>
    <t>Brecha Multifactoria RBC</t>
  </si>
  <si>
    <t>Brecha Multifactorial Difucion de salud</t>
  </si>
  <si>
    <t>Brecha Multifactorial Refuerzo extension horaria</t>
  </si>
  <si>
    <t>Brecha Multifactorial Resolutividad en terreno</t>
  </si>
  <si>
    <t>Brecha multifactorial SUR medio</t>
  </si>
  <si>
    <t>Brecha multifactorial reposicion Ambulancia</t>
  </si>
  <si>
    <t xml:space="preserve">Apoyo Gestion Local Desempeño Dificil </t>
  </si>
  <si>
    <t>Apoyo Gestion Diplomado Salud</t>
  </si>
  <si>
    <t>Brecha multifactorial Compra Computadores</t>
  </si>
  <si>
    <t>Brecha multifactorial Morbilidad Aviador Acevedo</t>
  </si>
  <si>
    <t>Apoyo Gestion Fofar</t>
  </si>
  <si>
    <t>Descuento Pago Imposiciones</t>
  </si>
  <si>
    <t>Total Programas Anual  2019</t>
  </si>
  <si>
    <t>BRISA PASTEN TAPIA</t>
  </si>
  <si>
    <t>ENCARGADO TRASPASOS APS</t>
  </si>
  <si>
    <t>D.S.S. VIÑA DEL MAR-QUILLOTA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</si>
</sst>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_-;\-* #,##0_-;_-* &quot;-&quot;??_-;_-@_-"/>
    <numFmt numFmtId="166" formatCode="_-[$$-340A]\ * #,##0_-;\-[$$-340A]\ * #,##0_-;_-[$$-340A]\ * &quot;-&quot;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Bookman Old Style"/>
      <family val="1"/>
    </font>
    <font>
      <b/>
      <sz val="10"/>
      <name val="Bookman Old Style"/>
      <family val="1"/>
    </font>
    <font>
      <sz val="10"/>
      <name val="Bookman Old Style"/>
      <family val="1"/>
    </font>
    <font>
      <sz val="10"/>
      <name val="Arial"/>
      <family val="2"/>
    </font>
    <font>
      <b/>
      <u/>
      <sz val="16"/>
      <name val="Bookman Old Style"/>
      <family val="1"/>
    </font>
    <font>
      <b/>
      <u/>
      <sz val="10"/>
      <name val="Bookman Old Style"/>
      <family val="1"/>
    </font>
    <font>
      <b/>
      <i/>
      <sz val="16"/>
      <name val="Bookman Old Style"/>
      <family val="1"/>
    </font>
    <font>
      <b/>
      <i/>
      <sz val="8"/>
      <name val="Bookman Old Style"/>
      <family val="1"/>
    </font>
    <font>
      <b/>
      <i/>
      <u/>
      <sz val="24"/>
      <name val="Bookman Old Style"/>
      <family val="1"/>
    </font>
    <font>
      <b/>
      <i/>
      <u/>
      <sz val="16"/>
      <name val="Bookman Old Style"/>
      <family val="1"/>
    </font>
    <font>
      <b/>
      <i/>
      <u/>
      <sz val="12"/>
      <name val="Bookman Old Style"/>
      <family val="1"/>
    </font>
    <font>
      <b/>
      <sz val="14"/>
      <name val="Comic Sans MS"/>
      <family val="4"/>
    </font>
    <font>
      <b/>
      <u/>
      <sz val="18"/>
      <name val="Bookman Old Style"/>
      <family val="1"/>
    </font>
    <font>
      <b/>
      <i/>
      <sz val="11"/>
      <name val="Arial"/>
      <family val="2"/>
    </font>
    <font>
      <b/>
      <sz val="12"/>
      <name val="Bookman Old Style"/>
      <family val="1"/>
    </font>
    <font>
      <sz val="14"/>
      <name val="Bookman Old Style"/>
      <family val="1"/>
    </font>
    <font>
      <b/>
      <sz val="14"/>
      <name val="Bookman Old Style"/>
      <family val="1"/>
    </font>
    <font>
      <b/>
      <i/>
      <sz val="14"/>
      <name val="Bookman Old Style"/>
      <family val="1"/>
    </font>
    <font>
      <sz val="14"/>
      <color indexed="63"/>
      <name val="Bookman Old Style"/>
      <family val="1"/>
    </font>
    <font>
      <b/>
      <sz val="14"/>
      <color indexed="63"/>
      <name val="Bookman Old Style"/>
      <family val="1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76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4" fillId="2" borderId="0" xfId="0" applyFont="1" applyFill="1" applyAlignment="1"/>
    <xf numFmtId="0" fontId="0" fillId="2" borderId="0" xfId="0" applyFill="1"/>
    <xf numFmtId="0" fontId="8" fillId="2" borderId="0" xfId="0" applyFont="1" applyFill="1"/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6" fillId="2" borderId="0" xfId="0" applyFont="1" applyFill="1" applyAlignment="1"/>
    <xf numFmtId="0" fontId="11" fillId="2" borderId="0" xfId="0" applyFont="1" applyFill="1"/>
    <xf numFmtId="0" fontId="12" fillId="2" borderId="0" xfId="0" applyFont="1" applyFill="1"/>
    <xf numFmtId="0" fontId="12" fillId="2" borderId="0" xfId="0" applyFont="1" applyFill="1" applyAlignment="1">
      <alignment horizontal="center"/>
    </xf>
    <xf numFmtId="0" fontId="13" fillId="2" borderId="0" xfId="0" applyFont="1" applyFill="1"/>
    <xf numFmtId="0" fontId="14" fillId="2" borderId="0" xfId="0" applyFont="1" applyFill="1"/>
    <xf numFmtId="165" fontId="13" fillId="2" borderId="0" xfId="1" applyNumberFormat="1" applyFont="1" applyFill="1"/>
    <xf numFmtId="165" fontId="4" fillId="2" borderId="0" xfId="0" applyNumberFormat="1" applyFont="1" applyFill="1"/>
    <xf numFmtId="0" fontId="15" fillId="2" borderId="0" xfId="0" applyFont="1" applyFill="1" applyAlignment="1">
      <alignment horizontal="right"/>
    </xf>
    <xf numFmtId="0" fontId="16" fillId="2" borderId="0" xfId="0" applyFont="1" applyFill="1"/>
    <xf numFmtId="0" fontId="16" fillId="2" borderId="0" xfId="0" applyFont="1" applyFill="1" applyAlignment="1">
      <alignment horizontal="center"/>
    </xf>
    <xf numFmtId="0" fontId="17" fillId="2" borderId="0" xfId="0" applyFont="1" applyFill="1"/>
    <xf numFmtId="0" fontId="18" fillId="3" borderId="1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18" fillId="4" borderId="4" xfId="2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/>
    </xf>
    <xf numFmtId="0" fontId="18" fillId="4" borderId="5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0" fontId="18" fillId="4" borderId="6" xfId="2" applyFont="1" applyFill="1" applyBorder="1" applyAlignment="1">
      <alignment horizontal="center" vertical="center" wrapText="1"/>
    </xf>
    <xf numFmtId="166" fontId="17" fillId="0" borderId="7" xfId="2" applyNumberFormat="1" applyFont="1" applyFill="1" applyBorder="1" applyAlignment="1">
      <alignment horizontal="center" vertical="center" wrapText="1"/>
    </xf>
    <xf numFmtId="166" fontId="18" fillId="0" borderId="8" xfId="0" applyNumberFormat="1" applyFont="1" applyFill="1" applyBorder="1" applyAlignment="1">
      <alignment horizontal="right" vertical="center"/>
    </xf>
    <xf numFmtId="166" fontId="18" fillId="0" borderId="9" xfId="1" applyNumberFormat="1" applyFont="1" applyFill="1" applyBorder="1"/>
    <xf numFmtId="166" fontId="18" fillId="0" borderId="8" xfId="1" applyNumberFormat="1" applyFont="1" applyFill="1" applyBorder="1"/>
    <xf numFmtId="166" fontId="18" fillId="2" borderId="9" xfId="1" applyNumberFormat="1" applyFont="1" applyFill="1" applyBorder="1"/>
    <xf numFmtId="166" fontId="18" fillId="5" borderId="9" xfId="1" applyNumberFormat="1" applyFont="1" applyFill="1" applyBorder="1"/>
    <xf numFmtId="166" fontId="17" fillId="0" borderId="10" xfId="2" applyNumberFormat="1" applyFont="1" applyFill="1" applyBorder="1" applyAlignment="1">
      <alignment horizontal="center" vertical="center" wrapText="1"/>
    </xf>
    <xf numFmtId="166" fontId="18" fillId="0" borderId="11" xfId="0" applyNumberFormat="1" applyFont="1" applyFill="1" applyBorder="1" applyAlignment="1">
      <alignment horizontal="right" vertical="center"/>
    </xf>
    <xf numFmtId="166" fontId="18" fillId="0" borderId="12" xfId="1" applyNumberFormat="1" applyFont="1" applyFill="1" applyBorder="1"/>
    <xf numFmtId="166" fontId="18" fillId="0" borderId="11" xfId="1" applyNumberFormat="1" applyFont="1" applyFill="1" applyBorder="1"/>
    <xf numFmtId="166" fontId="18" fillId="2" borderId="12" xfId="1" applyNumberFormat="1" applyFont="1" applyFill="1" applyBorder="1"/>
    <xf numFmtId="166" fontId="18" fillId="5" borderId="12" xfId="1" applyNumberFormat="1" applyFont="1" applyFill="1" applyBorder="1"/>
    <xf numFmtId="166" fontId="20" fillId="0" borderId="10" xfId="2" applyNumberFormat="1" applyFont="1" applyFill="1" applyBorder="1" applyAlignment="1">
      <alignment horizontal="center" vertical="center" wrapText="1"/>
    </xf>
    <xf numFmtId="166" fontId="18" fillId="0" borderId="12" xfId="0" applyNumberFormat="1" applyFont="1" applyFill="1" applyBorder="1"/>
    <xf numFmtId="166" fontId="17" fillId="0" borderId="10" xfId="2" applyNumberFormat="1" applyFont="1" applyFill="1" applyBorder="1" applyAlignment="1">
      <alignment vertical="center" wrapText="1"/>
    </xf>
    <xf numFmtId="166" fontId="17" fillId="0" borderId="13" xfId="2" applyNumberFormat="1" applyFont="1" applyFill="1" applyBorder="1" applyAlignment="1">
      <alignment vertical="center" wrapText="1"/>
    </xf>
    <xf numFmtId="166" fontId="17" fillId="0" borderId="7" xfId="2" applyNumberFormat="1" applyFont="1" applyFill="1" applyBorder="1" applyAlignment="1">
      <alignment vertical="center" wrapText="1"/>
    </xf>
    <xf numFmtId="166" fontId="17" fillId="0" borderId="14" xfId="2" applyNumberFormat="1" applyFont="1" applyFill="1" applyBorder="1" applyAlignment="1">
      <alignment vertical="center" wrapText="1"/>
    </xf>
    <xf numFmtId="166" fontId="18" fillId="0" borderId="12" xfId="0" applyNumberFormat="1" applyFont="1" applyFill="1" applyBorder="1" applyAlignment="1">
      <alignment horizontal="right" vertical="center"/>
    </xf>
    <xf numFmtId="0" fontId="17" fillId="0" borderId="0" xfId="0" applyFont="1" applyFill="1" applyBorder="1"/>
    <xf numFmtId="166" fontId="18" fillId="2" borderId="11" xfId="1" applyNumberFormat="1" applyFont="1" applyFill="1" applyBorder="1"/>
    <xf numFmtId="3" fontId="21" fillId="3" borderId="3" xfId="2" applyNumberFormat="1" applyFont="1" applyFill="1" applyBorder="1" applyAlignment="1">
      <alignment horizontal="left" vertical="center" wrapText="1"/>
    </xf>
    <xf numFmtId="0" fontId="18" fillId="4" borderId="1" xfId="2" applyFont="1" applyFill="1" applyBorder="1" applyAlignment="1">
      <alignment horizontal="center" vertical="center" wrapText="1"/>
    </xf>
    <xf numFmtId="166" fontId="18" fillId="3" borderId="5" xfId="0" applyNumberFormat="1" applyFont="1" applyFill="1" applyBorder="1" applyAlignment="1">
      <alignment horizontal="right" vertical="center"/>
    </xf>
    <xf numFmtId="166" fontId="18" fillId="3" borderId="3" xfId="0" applyNumberFormat="1" applyFont="1" applyFill="1" applyBorder="1" applyAlignment="1">
      <alignment horizontal="right" vertical="center"/>
    </xf>
    <xf numFmtId="166" fontId="18" fillId="3" borderId="1" xfId="0" applyNumberFormat="1" applyFont="1" applyFill="1" applyBorder="1" applyAlignment="1">
      <alignment horizontal="right" vertical="center"/>
    </xf>
    <xf numFmtId="0" fontId="22" fillId="2" borderId="0" xfId="0" applyFont="1" applyFill="1" applyBorder="1"/>
    <xf numFmtId="165" fontId="22" fillId="2" borderId="0" xfId="1" applyNumberFormat="1" applyFont="1" applyFill="1" applyBorder="1"/>
    <xf numFmtId="0" fontId="16" fillId="2" borderId="0" xfId="0" applyFont="1" applyFill="1" applyBorder="1" applyAlignment="1">
      <alignment horizontal="center"/>
    </xf>
    <xf numFmtId="166" fontId="22" fillId="2" borderId="0" xfId="0" applyNumberFormat="1" applyFont="1" applyFill="1" applyBorder="1"/>
    <xf numFmtId="0" fontId="0" fillId="2" borderId="18" xfId="0" applyFill="1" applyBorder="1"/>
    <xf numFmtId="0" fontId="0" fillId="2" borderId="19" xfId="0" applyFill="1" applyBorder="1"/>
    <xf numFmtId="0" fontId="0" fillId="2" borderId="19" xfId="0" applyFill="1" applyBorder="1" applyAlignment="1">
      <alignment horizontal="center"/>
    </xf>
    <xf numFmtId="0" fontId="0" fillId="2" borderId="20" xfId="0" applyFill="1" applyBorder="1"/>
    <xf numFmtId="0" fontId="10" fillId="2" borderId="0" xfId="0" applyFont="1" applyFill="1" applyAlignment="1">
      <alignment horizontal="center"/>
    </xf>
    <xf numFmtId="0" fontId="18" fillId="2" borderId="4" xfId="0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/>
    </xf>
    <xf numFmtId="0" fontId="18" fillId="2" borderId="15" xfId="0" applyFont="1" applyFill="1" applyBorder="1" applyAlignment="1">
      <alignment horizontal="center"/>
    </xf>
    <xf numFmtId="0" fontId="18" fillId="2" borderId="16" xfId="0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18" fillId="2" borderId="17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_Simulacion 3.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38"/>
  <sheetViews>
    <sheetView tabSelected="1" zoomScale="70" zoomScaleNormal="70" workbookViewId="0">
      <selection activeCell="A117" sqref="A117"/>
    </sheetView>
  </sheetViews>
  <sheetFormatPr baseColWidth="10" defaultRowHeight="15" x14ac:dyDescent="0.25"/>
  <cols>
    <col min="1" max="1" width="63.140625" bestFit="1" customWidth="1"/>
    <col min="2" max="2" width="46.28515625" bestFit="1" customWidth="1"/>
    <col min="3" max="3" width="27.5703125" bestFit="1" customWidth="1"/>
    <col min="4" max="4" width="34.85546875" bestFit="1" customWidth="1"/>
    <col min="5" max="5" width="24.85546875" bestFit="1" customWidth="1"/>
    <col min="6" max="7" width="24.7109375" bestFit="1" customWidth="1"/>
    <col min="8" max="10" width="25" bestFit="1" customWidth="1"/>
    <col min="11" max="12" width="24.7109375" bestFit="1" customWidth="1"/>
    <col min="13" max="13" width="24.85546875" bestFit="1" customWidth="1"/>
    <col min="14" max="16" width="18.28515625" bestFit="1" customWidth="1"/>
    <col min="17" max="17" width="27.7109375" bestFit="1" customWidth="1"/>
    <col min="18" max="18" width="22.85546875" bestFit="1" customWidth="1"/>
  </cols>
  <sheetData>
    <row r="1" spans="1:18" ht="20.25" x14ac:dyDescent="0.3">
      <c r="A1" s="1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20.25" x14ac:dyDescent="0.3">
      <c r="A2" s="1" t="s">
        <v>1</v>
      </c>
      <c r="B2" s="2"/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ht="20.25" x14ac:dyDescent="0.3">
      <c r="A3" s="1" t="s">
        <v>2</v>
      </c>
      <c r="B3" s="2"/>
      <c r="C3" s="3"/>
      <c r="D3" s="4"/>
      <c r="E3" s="5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ht="20.25" x14ac:dyDescent="0.3">
      <c r="A4" s="6" t="s">
        <v>3</v>
      </c>
      <c r="B4" s="7"/>
      <c r="C4" s="8"/>
      <c r="D4" s="8"/>
      <c r="E4" s="8"/>
      <c r="F4" s="8"/>
      <c r="G4" s="8"/>
      <c r="H4" s="8"/>
      <c r="I4" s="8"/>
      <c r="J4" s="8"/>
      <c r="K4" s="9"/>
      <c r="L4" s="9"/>
      <c r="M4" s="9"/>
      <c r="N4" s="9"/>
      <c r="O4" s="9"/>
      <c r="P4" s="4"/>
      <c r="Q4" s="4"/>
      <c r="R4" s="4"/>
    </row>
    <row r="5" spans="1:18" ht="20.25" x14ac:dyDescent="0.3">
      <c r="A5" s="10" t="s">
        <v>4</v>
      </c>
      <c r="B5" s="11"/>
      <c r="C5" s="12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ht="30.75" x14ac:dyDescent="0.45">
      <c r="A6" s="10"/>
      <c r="B6" s="11"/>
      <c r="C6" s="69" t="s">
        <v>5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</row>
    <row r="7" spans="1:18" ht="20.25" x14ac:dyDescent="0.3">
      <c r="A7" s="10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</row>
    <row r="8" spans="1:18" ht="24.75" x14ac:dyDescent="0.45">
      <c r="A8" s="14" t="s">
        <v>6</v>
      </c>
      <c r="B8" s="15"/>
      <c r="C8" s="16"/>
      <c r="D8" s="17"/>
      <c r="E8" s="18"/>
      <c r="F8" s="4"/>
      <c r="G8" s="4"/>
      <c r="H8" s="9"/>
      <c r="I8" s="9"/>
      <c r="J8" s="4"/>
      <c r="K8" s="4"/>
      <c r="L8" s="4"/>
      <c r="M8" s="4"/>
      <c r="N8" s="4"/>
      <c r="O8" s="4"/>
      <c r="P8" s="4"/>
      <c r="Q8" s="4"/>
      <c r="R8" s="4"/>
    </row>
    <row r="9" spans="1:18" ht="22.5" x14ac:dyDescent="0.45">
      <c r="A9" s="14" t="s">
        <v>7</v>
      </c>
      <c r="B9" s="15"/>
      <c r="C9" s="16"/>
      <c r="D9" s="19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20"/>
      <c r="R9" s="4"/>
    </row>
    <row r="10" spans="1:18" ht="22.5" x14ac:dyDescent="0.45">
      <c r="A10" s="15"/>
      <c r="B10" s="15"/>
      <c r="C10" s="16"/>
      <c r="D10" s="17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</row>
    <row r="11" spans="1:18" ht="16.5" x14ac:dyDescent="0.3">
      <c r="A11" s="21"/>
      <c r="B11" s="21"/>
      <c r="C11" s="4"/>
      <c r="D11" s="22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</row>
    <row r="12" spans="1:18" ht="16.5" thickBot="1" x14ac:dyDescent="0.3">
      <c r="A12" s="5"/>
      <c r="B12" s="5"/>
      <c r="C12" s="23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</row>
    <row r="13" spans="1:18" ht="54.75" thickBot="1" x14ac:dyDescent="0.3">
      <c r="A13" s="24"/>
      <c r="B13" s="25" t="s">
        <v>8</v>
      </c>
      <c r="C13" s="26" t="s">
        <v>9</v>
      </c>
      <c r="D13" s="27" t="s">
        <v>10</v>
      </c>
      <c r="E13" s="25" t="s">
        <v>11</v>
      </c>
      <c r="F13" s="25" t="s">
        <v>12</v>
      </c>
      <c r="G13" s="25" t="s">
        <v>13</v>
      </c>
      <c r="H13" s="25" t="s">
        <v>14</v>
      </c>
      <c r="I13" s="25" t="s">
        <v>15</v>
      </c>
      <c r="J13" s="25" t="s">
        <v>16</v>
      </c>
      <c r="K13" s="25" t="s">
        <v>17</v>
      </c>
      <c r="L13" s="25" t="s">
        <v>18</v>
      </c>
      <c r="M13" s="25" t="s">
        <v>19</v>
      </c>
      <c r="N13" s="25" t="s">
        <v>20</v>
      </c>
      <c r="O13" s="25" t="s">
        <v>21</v>
      </c>
      <c r="P13" s="25" t="s">
        <v>22</v>
      </c>
      <c r="Q13" s="25" t="s">
        <v>23</v>
      </c>
      <c r="R13" s="25" t="s">
        <v>24</v>
      </c>
    </row>
    <row r="14" spans="1:18" ht="18.75" thickBot="1" x14ac:dyDescent="0.3">
      <c r="A14" s="28" t="s">
        <v>25</v>
      </c>
      <c r="B14" s="29"/>
      <c r="C14" s="30" t="s">
        <v>26</v>
      </c>
      <c r="D14" s="31" t="s">
        <v>26</v>
      </c>
      <c r="E14" s="32" t="s">
        <v>27</v>
      </c>
      <c r="F14" s="32" t="s">
        <v>27</v>
      </c>
      <c r="G14" s="32" t="s">
        <v>27</v>
      </c>
      <c r="H14" s="32" t="s">
        <v>27</v>
      </c>
      <c r="I14" s="32" t="s">
        <v>27</v>
      </c>
      <c r="J14" s="32" t="s">
        <v>27</v>
      </c>
      <c r="K14" s="32" t="s">
        <v>27</v>
      </c>
      <c r="L14" s="32" t="s">
        <v>27</v>
      </c>
      <c r="M14" s="32" t="s">
        <v>27</v>
      </c>
      <c r="N14" s="32" t="s">
        <v>27</v>
      </c>
      <c r="O14" s="32" t="s">
        <v>27</v>
      </c>
      <c r="P14" s="32" t="s">
        <v>27</v>
      </c>
      <c r="Q14" s="33" t="s">
        <v>28</v>
      </c>
      <c r="R14" s="33"/>
    </row>
    <row r="15" spans="1:18" ht="18.75" thickBot="1" x14ac:dyDescent="0.3">
      <c r="A15" s="25" t="s">
        <v>29</v>
      </c>
      <c r="B15" s="34" t="s">
        <v>30</v>
      </c>
      <c r="C15" s="35">
        <f>+E15*12</f>
        <v>1939533480</v>
      </c>
      <c r="D15" s="36">
        <f>+Q15</f>
        <v>1454650110</v>
      </c>
      <c r="E15" s="37">
        <v>161627790</v>
      </c>
      <c r="F15" s="37">
        <v>161627790</v>
      </c>
      <c r="G15" s="37">
        <v>161627790</v>
      </c>
      <c r="H15" s="38">
        <v>161627790</v>
      </c>
      <c r="I15" s="37">
        <v>161627790</v>
      </c>
      <c r="J15" s="39">
        <v>161627790</v>
      </c>
      <c r="K15" s="39">
        <v>161627790</v>
      </c>
      <c r="L15" s="39">
        <v>161627790</v>
      </c>
      <c r="M15" s="39">
        <v>161627790</v>
      </c>
      <c r="N15" s="37"/>
      <c r="O15" s="37"/>
      <c r="P15" s="37"/>
      <c r="Q15" s="40">
        <f t="shared" ref="Q15:Q79" si="0">SUM(E15:P15)</f>
        <v>1454650110</v>
      </c>
      <c r="R15" s="40">
        <f>+D15-Q15</f>
        <v>0</v>
      </c>
    </row>
    <row r="16" spans="1:18" ht="18.75" hidden="1" thickBot="1" x14ac:dyDescent="0.3">
      <c r="A16" s="25" t="s">
        <v>31</v>
      </c>
      <c r="B16" s="34" t="s">
        <v>30</v>
      </c>
      <c r="C16" s="35"/>
      <c r="D16" s="36"/>
      <c r="E16" s="37"/>
      <c r="F16" s="37"/>
      <c r="G16" s="37"/>
      <c r="H16" s="38"/>
      <c r="I16" s="37"/>
      <c r="J16" s="39"/>
      <c r="K16" s="37"/>
      <c r="L16" s="37"/>
      <c r="M16" s="37"/>
      <c r="N16" s="37"/>
      <c r="O16" s="37"/>
      <c r="P16" s="37"/>
      <c r="Q16" s="40"/>
      <c r="R16" s="40"/>
    </row>
    <row r="17" spans="1:18" ht="18.75" hidden="1" thickBot="1" x14ac:dyDescent="0.3">
      <c r="A17" s="25" t="s">
        <v>32</v>
      </c>
      <c r="B17" s="34" t="s">
        <v>30</v>
      </c>
      <c r="C17" s="35"/>
      <c r="D17" s="36"/>
      <c r="E17" s="37"/>
      <c r="F17" s="37"/>
      <c r="G17" s="37"/>
      <c r="H17" s="38"/>
      <c r="I17" s="37"/>
      <c r="J17" s="39"/>
      <c r="K17" s="37"/>
      <c r="L17" s="37"/>
      <c r="M17" s="37"/>
      <c r="N17" s="37"/>
      <c r="O17" s="37"/>
      <c r="P17" s="37"/>
      <c r="Q17" s="40"/>
      <c r="R17" s="40"/>
    </row>
    <row r="18" spans="1:18" ht="18.75" thickBot="1" x14ac:dyDescent="0.3">
      <c r="A18" s="25" t="s">
        <v>33</v>
      </c>
      <c r="B18" s="34" t="s">
        <v>30</v>
      </c>
      <c r="C18" s="41">
        <f t="shared" ref="C18:C24" si="1">+E18*12</f>
        <v>75634656</v>
      </c>
      <c r="D18" s="42">
        <f>SUM(E18:P18)</f>
        <v>56725992</v>
      </c>
      <c r="E18" s="43">
        <v>6302888</v>
      </c>
      <c r="F18" s="43">
        <v>6302888</v>
      </c>
      <c r="G18" s="43">
        <v>6302888</v>
      </c>
      <c r="H18" s="44">
        <v>6302888</v>
      </c>
      <c r="I18" s="43">
        <v>6302888</v>
      </c>
      <c r="J18" s="45">
        <v>6302888</v>
      </c>
      <c r="K18" s="45">
        <v>6302888</v>
      </c>
      <c r="L18" s="45">
        <v>6302888</v>
      </c>
      <c r="M18" s="45">
        <v>6302888</v>
      </c>
      <c r="N18" s="43"/>
      <c r="O18" s="43"/>
      <c r="P18" s="43"/>
      <c r="Q18" s="46">
        <f t="shared" si="0"/>
        <v>56725992</v>
      </c>
      <c r="R18" s="40">
        <f t="shared" ref="R18:R81" si="2">+D18-Q18</f>
        <v>0</v>
      </c>
    </row>
    <row r="19" spans="1:18" ht="18.75" thickBot="1" x14ac:dyDescent="0.3">
      <c r="A19" s="25" t="s">
        <v>34</v>
      </c>
      <c r="B19" s="34" t="s">
        <v>30</v>
      </c>
      <c r="C19" s="47">
        <f t="shared" si="1"/>
        <v>1317672</v>
      </c>
      <c r="D19" s="42">
        <f t="shared" ref="D19:D24" si="3">SUM(E19:P19)</f>
        <v>988254</v>
      </c>
      <c r="E19" s="43">
        <f>109806</f>
        <v>109806</v>
      </c>
      <c r="F19" s="43">
        <v>109806</v>
      </c>
      <c r="G19" s="43">
        <v>109806</v>
      </c>
      <c r="H19" s="44">
        <v>109806</v>
      </c>
      <c r="I19" s="43">
        <v>109806</v>
      </c>
      <c r="J19" s="45">
        <v>109806</v>
      </c>
      <c r="K19" s="45">
        <v>109806</v>
      </c>
      <c r="L19" s="45">
        <v>109806</v>
      </c>
      <c r="M19" s="45">
        <v>109806</v>
      </c>
      <c r="N19" s="43"/>
      <c r="O19" s="43"/>
      <c r="P19" s="43"/>
      <c r="Q19" s="46">
        <f t="shared" si="0"/>
        <v>988254</v>
      </c>
      <c r="R19" s="40">
        <f t="shared" si="2"/>
        <v>0</v>
      </c>
    </row>
    <row r="20" spans="1:18" ht="18.75" thickBot="1" x14ac:dyDescent="0.3">
      <c r="A20" s="25" t="s">
        <v>35</v>
      </c>
      <c r="B20" s="34"/>
      <c r="C20" s="41">
        <f t="shared" si="1"/>
        <v>2546232</v>
      </c>
      <c r="D20" s="42">
        <f>+E20</f>
        <v>212186</v>
      </c>
      <c r="E20" s="43">
        <v>212186</v>
      </c>
      <c r="F20" s="43"/>
      <c r="G20" s="43"/>
      <c r="H20" s="44"/>
      <c r="I20" s="43"/>
      <c r="J20" s="45"/>
      <c r="K20" s="43"/>
      <c r="L20" s="43"/>
      <c r="M20" s="43"/>
      <c r="N20" s="43"/>
      <c r="O20" s="43"/>
      <c r="P20" s="43"/>
      <c r="Q20" s="46">
        <f>SUM(E20:H20)</f>
        <v>212186</v>
      </c>
      <c r="R20" s="40"/>
    </row>
    <row r="21" spans="1:18" ht="18.75" hidden="1" thickBot="1" x14ac:dyDescent="0.3">
      <c r="A21" s="25" t="s">
        <v>36</v>
      </c>
      <c r="B21" s="34" t="s">
        <v>30</v>
      </c>
      <c r="C21" s="41">
        <f t="shared" si="1"/>
        <v>0</v>
      </c>
      <c r="D21" s="42"/>
      <c r="E21" s="43"/>
      <c r="F21" s="43"/>
      <c r="G21" s="43"/>
      <c r="H21" s="44"/>
      <c r="I21" s="43"/>
      <c r="J21" s="45"/>
      <c r="K21" s="43"/>
      <c r="L21" s="43"/>
      <c r="M21" s="43"/>
      <c r="N21" s="43"/>
      <c r="O21" s="43"/>
      <c r="P21" s="43"/>
      <c r="Q21" s="46">
        <f t="shared" si="0"/>
        <v>0</v>
      </c>
      <c r="R21" s="40">
        <f t="shared" si="2"/>
        <v>0</v>
      </c>
    </row>
    <row r="22" spans="1:18" ht="18.75" thickBot="1" x14ac:dyDescent="0.3">
      <c r="A22" s="25" t="s">
        <v>37</v>
      </c>
      <c r="B22" s="34" t="s">
        <v>30</v>
      </c>
      <c r="C22" s="41">
        <f t="shared" si="1"/>
        <v>4372128</v>
      </c>
      <c r="D22" s="42">
        <f t="shared" si="3"/>
        <v>6121569</v>
      </c>
      <c r="E22" s="43">
        <v>364344</v>
      </c>
      <c r="F22" s="43">
        <v>364345</v>
      </c>
      <c r="G22" s="43">
        <v>364345</v>
      </c>
      <c r="H22" s="44">
        <v>364345</v>
      </c>
      <c r="I22" s="43">
        <v>364345</v>
      </c>
      <c r="J22" s="45">
        <v>364345</v>
      </c>
      <c r="K22" s="43">
        <v>3007855</v>
      </c>
      <c r="L22" s="43">
        <v>444079</v>
      </c>
      <c r="M22" s="43">
        <v>483566</v>
      </c>
      <c r="N22" s="43"/>
      <c r="O22" s="43"/>
      <c r="P22" s="43"/>
      <c r="Q22" s="46">
        <f t="shared" si="0"/>
        <v>6121569</v>
      </c>
      <c r="R22" s="40">
        <f t="shared" si="2"/>
        <v>0</v>
      </c>
    </row>
    <row r="23" spans="1:18" ht="18.75" hidden="1" thickBot="1" x14ac:dyDescent="0.3">
      <c r="A23" s="25" t="s">
        <v>38</v>
      </c>
      <c r="B23" s="34" t="s">
        <v>30</v>
      </c>
      <c r="C23" s="41">
        <f t="shared" si="1"/>
        <v>0</v>
      </c>
      <c r="D23" s="42">
        <f t="shared" si="3"/>
        <v>0</v>
      </c>
      <c r="E23" s="43"/>
      <c r="F23" s="43"/>
      <c r="G23" s="43"/>
      <c r="H23" s="44"/>
      <c r="I23" s="43"/>
      <c r="J23" s="45"/>
      <c r="K23" s="43"/>
      <c r="L23" s="43"/>
      <c r="M23" s="43"/>
      <c r="N23" s="43"/>
      <c r="O23" s="43"/>
      <c r="P23" s="43"/>
      <c r="Q23" s="46">
        <f t="shared" si="0"/>
        <v>0</v>
      </c>
      <c r="R23" s="40">
        <f t="shared" si="2"/>
        <v>0</v>
      </c>
    </row>
    <row r="24" spans="1:18" ht="18.75" thickBot="1" x14ac:dyDescent="0.3">
      <c r="A24" s="25" t="s">
        <v>39</v>
      </c>
      <c r="B24" s="34" t="s">
        <v>30</v>
      </c>
      <c r="C24" s="41">
        <f t="shared" si="1"/>
        <v>7529808</v>
      </c>
      <c r="D24" s="42">
        <f t="shared" si="3"/>
        <v>5647364</v>
      </c>
      <c r="E24" s="43">
        <v>627484</v>
      </c>
      <c r="F24" s="43">
        <v>627485</v>
      </c>
      <c r="G24" s="43">
        <v>627485</v>
      </c>
      <c r="H24" s="44">
        <v>627485</v>
      </c>
      <c r="I24" s="43">
        <v>627485</v>
      </c>
      <c r="J24" s="45">
        <v>627485</v>
      </c>
      <c r="K24" s="43">
        <v>627485</v>
      </c>
      <c r="L24" s="43">
        <v>627485</v>
      </c>
      <c r="M24" s="43">
        <v>627485</v>
      </c>
      <c r="N24" s="43"/>
      <c r="O24" s="43"/>
      <c r="P24" s="43"/>
      <c r="Q24" s="46">
        <f t="shared" si="0"/>
        <v>5647364</v>
      </c>
      <c r="R24" s="40">
        <f t="shared" si="2"/>
        <v>0</v>
      </c>
    </row>
    <row r="25" spans="1:18" ht="18.75" hidden="1" thickBot="1" x14ac:dyDescent="0.3">
      <c r="A25" s="25" t="s">
        <v>40</v>
      </c>
      <c r="B25" s="34"/>
      <c r="C25" s="41"/>
      <c r="D25" s="42"/>
      <c r="E25" s="43"/>
      <c r="F25" s="43"/>
      <c r="G25" s="43"/>
      <c r="H25" s="44"/>
      <c r="I25" s="43"/>
      <c r="J25" s="45"/>
      <c r="K25" s="43"/>
      <c r="L25" s="43"/>
      <c r="M25" s="43"/>
      <c r="N25" s="43"/>
      <c r="O25" s="43"/>
      <c r="P25" s="43"/>
      <c r="Q25" s="46">
        <f t="shared" si="0"/>
        <v>0</v>
      </c>
      <c r="R25" s="40">
        <f t="shared" si="2"/>
        <v>0</v>
      </c>
    </row>
    <row r="26" spans="1:18" ht="18.75" hidden="1" thickBot="1" x14ac:dyDescent="0.3">
      <c r="A26" s="25" t="s">
        <v>41</v>
      </c>
      <c r="B26" s="34"/>
      <c r="C26" s="41"/>
      <c r="D26" s="42"/>
      <c r="E26" s="43"/>
      <c r="F26" s="43"/>
      <c r="G26" s="43"/>
      <c r="H26" s="44"/>
      <c r="I26" s="43"/>
      <c r="J26" s="45"/>
      <c r="K26" s="43"/>
      <c r="L26" s="43"/>
      <c r="M26" s="43"/>
      <c r="N26" s="43"/>
      <c r="O26" s="43"/>
      <c r="P26" s="43"/>
      <c r="Q26" s="46">
        <f t="shared" si="0"/>
        <v>0</v>
      </c>
      <c r="R26" s="40">
        <f t="shared" si="2"/>
        <v>0</v>
      </c>
    </row>
    <row r="27" spans="1:18" ht="18.75" hidden="1" thickBot="1" x14ac:dyDescent="0.3">
      <c r="A27" s="25" t="s">
        <v>42</v>
      </c>
      <c r="B27" s="34"/>
      <c r="C27" s="41"/>
      <c r="D27" s="42"/>
      <c r="E27" s="43"/>
      <c r="F27" s="43"/>
      <c r="G27" s="43"/>
      <c r="H27" s="44"/>
      <c r="I27" s="43"/>
      <c r="J27" s="45"/>
      <c r="K27" s="43"/>
      <c r="L27" s="43"/>
      <c r="M27" s="43"/>
      <c r="N27" s="43"/>
      <c r="O27" s="43"/>
      <c r="P27" s="43"/>
      <c r="Q27" s="46">
        <f t="shared" si="0"/>
        <v>0</v>
      </c>
      <c r="R27" s="40">
        <f t="shared" si="2"/>
        <v>0</v>
      </c>
    </row>
    <row r="28" spans="1:18" ht="18.75" hidden="1" thickBot="1" x14ac:dyDescent="0.3">
      <c r="A28" s="25" t="s">
        <v>43</v>
      </c>
      <c r="B28" s="34"/>
      <c r="C28" s="41"/>
      <c r="D28" s="42"/>
      <c r="E28" s="43"/>
      <c r="F28" s="43"/>
      <c r="G28" s="43"/>
      <c r="H28" s="44"/>
      <c r="I28" s="43"/>
      <c r="J28" s="45"/>
      <c r="K28" s="43"/>
      <c r="L28" s="43"/>
      <c r="M28" s="43"/>
      <c r="N28" s="43"/>
      <c r="O28" s="43"/>
      <c r="P28" s="43"/>
      <c r="Q28" s="46">
        <f t="shared" si="0"/>
        <v>0</v>
      </c>
      <c r="R28" s="40">
        <f t="shared" si="2"/>
        <v>0</v>
      </c>
    </row>
    <row r="29" spans="1:18" ht="18.75" hidden="1" thickBot="1" x14ac:dyDescent="0.3">
      <c r="A29" s="25" t="s">
        <v>44</v>
      </c>
      <c r="B29" s="34"/>
      <c r="C29" s="41"/>
      <c r="D29" s="42"/>
      <c r="E29" s="43"/>
      <c r="F29" s="43"/>
      <c r="G29" s="43"/>
      <c r="H29" s="44"/>
      <c r="I29" s="43"/>
      <c r="J29" s="45"/>
      <c r="K29" s="43"/>
      <c r="L29" s="43"/>
      <c r="M29" s="43"/>
      <c r="N29" s="43"/>
      <c r="O29" s="43"/>
      <c r="P29" s="43"/>
      <c r="Q29" s="46">
        <f t="shared" si="0"/>
        <v>0</v>
      </c>
      <c r="R29" s="40">
        <f t="shared" si="2"/>
        <v>0</v>
      </c>
    </row>
    <row r="30" spans="1:18" ht="18.75" thickBot="1" x14ac:dyDescent="0.3">
      <c r="A30" s="25" t="s">
        <v>45</v>
      </c>
      <c r="B30" s="34">
        <v>2052</v>
      </c>
      <c r="C30" s="41">
        <v>73554653</v>
      </c>
      <c r="D30" s="42">
        <f>24518218+6129554+6129554+6129555+6129554+6129554</f>
        <v>55165989</v>
      </c>
      <c r="E30" s="43"/>
      <c r="F30" s="43"/>
      <c r="G30" s="43"/>
      <c r="H30" s="44"/>
      <c r="I30" s="43">
        <f>6129554+24518218</f>
        <v>30647772</v>
      </c>
      <c r="J30" s="45"/>
      <c r="K30" s="43"/>
      <c r="L30" s="43"/>
      <c r="M30" s="43">
        <v>18388663</v>
      </c>
      <c r="N30" s="43"/>
      <c r="O30" s="43"/>
      <c r="P30" s="43"/>
      <c r="Q30" s="46">
        <f t="shared" si="0"/>
        <v>49036435</v>
      </c>
      <c r="R30" s="40">
        <f t="shared" si="2"/>
        <v>6129554</v>
      </c>
    </row>
    <row r="31" spans="1:18" ht="18.75" thickBot="1" x14ac:dyDescent="0.3">
      <c r="A31" s="25" t="s">
        <v>46</v>
      </c>
      <c r="B31" s="34">
        <v>1714</v>
      </c>
      <c r="C31" s="41">
        <v>23241298</v>
      </c>
      <c r="D31" s="42">
        <f>+H31+5810324</f>
        <v>17430973</v>
      </c>
      <c r="E31" s="43"/>
      <c r="F31" s="43"/>
      <c r="G31" s="43"/>
      <c r="H31" s="44">
        <v>11620649</v>
      </c>
      <c r="I31" s="43"/>
      <c r="J31" s="45"/>
      <c r="K31" s="43"/>
      <c r="L31" s="43"/>
      <c r="M31" s="43"/>
      <c r="N31" s="43"/>
      <c r="O31" s="43"/>
      <c r="P31" s="43"/>
      <c r="Q31" s="46">
        <f t="shared" si="0"/>
        <v>11620649</v>
      </c>
      <c r="R31" s="40">
        <f t="shared" si="2"/>
        <v>5810324</v>
      </c>
    </row>
    <row r="32" spans="1:18" ht="18.75" hidden="1" thickBot="1" x14ac:dyDescent="0.3">
      <c r="A32" s="25" t="s">
        <v>47</v>
      </c>
      <c r="B32" s="34" t="s">
        <v>30</v>
      </c>
      <c r="C32" s="41"/>
      <c r="D32" s="42"/>
      <c r="E32" s="43"/>
      <c r="F32" s="43"/>
      <c r="G32" s="43"/>
      <c r="H32" s="44"/>
      <c r="I32" s="43"/>
      <c r="J32" s="45"/>
      <c r="K32" s="43"/>
      <c r="L32" s="43"/>
      <c r="M32" s="43"/>
      <c r="N32" s="43"/>
      <c r="O32" s="43"/>
      <c r="P32" s="43"/>
      <c r="Q32" s="46">
        <f t="shared" si="0"/>
        <v>0</v>
      </c>
      <c r="R32" s="40">
        <f t="shared" si="2"/>
        <v>0</v>
      </c>
    </row>
    <row r="33" spans="1:18" ht="18.75" hidden="1" thickBot="1" x14ac:dyDescent="0.3">
      <c r="A33" s="25" t="s">
        <v>48</v>
      </c>
      <c r="B33" s="34" t="s">
        <v>30</v>
      </c>
      <c r="C33" s="41"/>
      <c r="D33" s="42"/>
      <c r="E33" s="43"/>
      <c r="F33" s="43"/>
      <c r="G33" s="43"/>
      <c r="H33" s="44"/>
      <c r="I33" s="43"/>
      <c r="J33" s="45"/>
      <c r="K33" s="43"/>
      <c r="L33" s="43"/>
      <c r="M33" s="43"/>
      <c r="N33" s="43"/>
      <c r="O33" s="43"/>
      <c r="P33" s="43"/>
      <c r="Q33" s="46">
        <f t="shared" si="0"/>
        <v>0</v>
      </c>
      <c r="R33" s="40">
        <f t="shared" si="2"/>
        <v>0</v>
      </c>
    </row>
    <row r="34" spans="1:18" ht="18.75" hidden="1" thickBot="1" x14ac:dyDescent="0.3">
      <c r="A34" s="25" t="s">
        <v>49</v>
      </c>
      <c r="B34" s="34" t="s">
        <v>30</v>
      </c>
      <c r="C34" s="41"/>
      <c r="D34" s="42"/>
      <c r="E34" s="43"/>
      <c r="F34" s="43"/>
      <c r="G34" s="43"/>
      <c r="H34" s="44"/>
      <c r="I34" s="43"/>
      <c r="J34" s="45"/>
      <c r="K34" s="43"/>
      <c r="L34" s="43"/>
      <c r="M34" s="43"/>
      <c r="N34" s="43"/>
      <c r="O34" s="43"/>
      <c r="P34" s="43"/>
      <c r="Q34" s="46">
        <f t="shared" si="0"/>
        <v>0</v>
      </c>
      <c r="R34" s="40">
        <f t="shared" si="2"/>
        <v>0</v>
      </c>
    </row>
    <row r="35" spans="1:18" ht="18.75" hidden="1" thickBot="1" x14ac:dyDescent="0.3">
      <c r="A35" s="25" t="s">
        <v>50</v>
      </c>
      <c r="B35" s="34" t="s">
        <v>30</v>
      </c>
      <c r="C35" s="41"/>
      <c r="D35" s="42"/>
      <c r="E35" s="43"/>
      <c r="F35" s="43"/>
      <c r="G35" s="43"/>
      <c r="H35" s="44"/>
      <c r="I35" s="43"/>
      <c r="J35" s="45"/>
      <c r="K35" s="43"/>
      <c r="L35" s="43"/>
      <c r="M35" s="43"/>
      <c r="N35" s="43"/>
      <c r="O35" s="43"/>
      <c r="P35" s="43"/>
      <c r="Q35" s="46">
        <f t="shared" si="0"/>
        <v>0</v>
      </c>
      <c r="R35" s="40">
        <f t="shared" si="2"/>
        <v>0</v>
      </c>
    </row>
    <row r="36" spans="1:18" ht="18.75" thickBot="1" x14ac:dyDescent="0.3">
      <c r="A36" s="25" t="s">
        <v>51</v>
      </c>
      <c r="B36" s="34">
        <v>3444</v>
      </c>
      <c r="C36" s="41">
        <v>8161103</v>
      </c>
      <c r="D36" s="42">
        <v>5712982</v>
      </c>
      <c r="E36" s="43"/>
      <c r="F36" s="43"/>
      <c r="G36" s="43"/>
      <c r="H36" s="44"/>
      <c r="I36" s="43"/>
      <c r="J36" s="45"/>
      <c r="K36" s="43"/>
      <c r="L36" s="43"/>
      <c r="M36" s="43"/>
      <c r="N36" s="43"/>
      <c r="O36" s="43"/>
      <c r="P36" s="43"/>
      <c r="Q36" s="46">
        <f t="shared" si="0"/>
        <v>0</v>
      </c>
      <c r="R36" s="40">
        <f t="shared" si="2"/>
        <v>5712982</v>
      </c>
    </row>
    <row r="37" spans="1:18" ht="18.75" thickBot="1" x14ac:dyDescent="0.3">
      <c r="A37" s="25" t="s">
        <v>52</v>
      </c>
      <c r="B37" s="34" t="s">
        <v>53</v>
      </c>
      <c r="C37" s="41">
        <v>27501896</v>
      </c>
      <c r="D37" s="42"/>
      <c r="E37" s="43"/>
      <c r="F37" s="43"/>
      <c r="G37" s="43"/>
      <c r="H37" s="44"/>
      <c r="I37" s="43"/>
      <c r="J37" s="45"/>
      <c r="K37" s="43"/>
      <c r="L37" s="43"/>
      <c r="M37" s="43"/>
      <c r="N37" s="43"/>
      <c r="O37" s="43"/>
      <c r="P37" s="43"/>
      <c r="Q37" s="46">
        <f t="shared" si="0"/>
        <v>0</v>
      </c>
      <c r="R37" s="40">
        <f t="shared" si="2"/>
        <v>0</v>
      </c>
    </row>
    <row r="38" spans="1:18" ht="18.75" hidden="1" thickBot="1" x14ac:dyDescent="0.3">
      <c r="A38" s="25" t="s">
        <v>54</v>
      </c>
      <c r="B38" s="34"/>
      <c r="C38" s="41"/>
      <c r="D38" s="42"/>
      <c r="E38" s="43"/>
      <c r="F38" s="43"/>
      <c r="G38" s="43"/>
      <c r="H38" s="44"/>
      <c r="I38" s="43"/>
      <c r="J38" s="45"/>
      <c r="K38" s="43"/>
      <c r="L38" s="43"/>
      <c r="M38" s="43"/>
      <c r="N38" s="43"/>
      <c r="O38" s="43"/>
      <c r="P38" s="43"/>
      <c r="Q38" s="46">
        <f t="shared" si="0"/>
        <v>0</v>
      </c>
      <c r="R38" s="40">
        <f t="shared" si="2"/>
        <v>0</v>
      </c>
    </row>
    <row r="39" spans="1:18" ht="18.75" hidden="1" thickBot="1" x14ac:dyDescent="0.3">
      <c r="A39" s="25" t="s">
        <v>55</v>
      </c>
      <c r="B39" s="34"/>
      <c r="C39" s="41"/>
      <c r="D39" s="42"/>
      <c r="E39" s="43"/>
      <c r="F39" s="43"/>
      <c r="G39" s="43"/>
      <c r="H39" s="44"/>
      <c r="I39" s="43"/>
      <c r="J39" s="45"/>
      <c r="K39" s="43"/>
      <c r="L39" s="43"/>
      <c r="M39" s="43"/>
      <c r="N39" s="43"/>
      <c r="O39" s="43"/>
      <c r="P39" s="43"/>
      <c r="Q39" s="46">
        <f t="shared" si="0"/>
        <v>0</v>
      </c>
      <c r="R39" s="40">
        <f t="shared" si="2"/>
        <v>0</v>
      </c>
    </row>
    <row r="40" spans="1:18" ht="18.75" hidden="1" thickBot="1" x14ac:dyDescent="0.3">
      <c r="A40" s="25" t="s">
        <v>56</v>
      </c>
      <c r="B40" s="34" t="s">
        <v>30</v>
      </c>
      <c r="C40" s="41"/>
      <c r="D40" s="42"/>
      <c r="E40" s="43"/>
      <c r="F40" s="43"/>
      <c r="G40" s="43"/>
      <c r="H40" s="44"/>
      <c r="I40" s="43"/>
      <c r="J40" s="45"/>
      <c r="K40" s="43"/>
      <c r="L40" s="43"/>
      <c r="M40" s="43"/>
      <c r="N40" s="43"/>
      <c r="O40" s="43"/>
      <c r="P40" s="43"/>
      <c r="Q40" s="46">
        <f t="shared" si="0"/>
        <v>0</v>
      </c>
      <c r="R40" s="40">
        <f t="shared" si="2"/>
        <v>0</v>
      </c>
    </row>
    <row r="41" spans="1:18" ht="18.75" hidden="1" thickBot="1" x14ac:dyDescent="0.3">
      <c r="A41" s="25" t="s">
        <v>57</v>
      </c>
      <c r="B41" s="34" t="s">
        <v>30</v>
      </c>
      <c r="C41" s="41"/>
      <c r="D41" s="42"/>
      <c r="E41" s="43"/>
      <c r="F41" s="48"/>
      <c r="G41" s="43"/>
      <c r="H41" s="44"/>
      <c r="I41" s="43"/>
      <c r="J41" s="45"/>
      <c r="K41" s="43"/>
      <c r="L41" s="43"/>
      <c r="M41" s="43"/>
      <c r="N41" s="43"/>
      <c r="O41" s="43"/>
      <c r="P41" s="43"/>
      <c r="Q41" s="46">
        <f t="shared" si="0"/>
        <v>0</v>
      </c>
      <c r="R41" s="40">
        <f t="shared" si="2"/>
        <v>0</v>
      </c>
    </row>
    <row r="42" spans="1:18" ht="18.75" hidden="1" thickBot="1" x14ac:dyDescent="0.3">
      <c r="A42" s="25" t="s">
        <v>58</v>
      </c>
      <c r="B42" s="34" t="s">
        <v>30</v>
      </c>
      <c r="C42" s="41"/>
      <c r="D42" s="42"/>
      <c r="E42" s="43"/>
      <c r="F42" s="48"/>
      <c r="G42" s="43"/>
      <c r="H42" s="44"/>
      <c r="I42" s="43"/>
      <c r="J42" s="45"/>
      <c r="K42" s="43"/>
      <c r="L42" s="43"/>
      <c r="M42" s="43"/>
      <c r="N42" s="43"/>
      <c r="O42" s="43"/>
      <c r="P42" s="43"/>
      <c r="Q42" s="46">
        <f t="shared" si="0"/>
        <v>0</v>
      </c>
      <c r="R42" s="40">
        <f t="shared" si="2"/>
        <v>0</v>
      </c>
    </row>
    <row r="43" spans="1:18" ht="18.75" hidden="1" thickBot="1" x14ac:dyDescent="0.3">
      <c r="A43" s="25" t="s">
        <v>59</v>
      </c>
      <c r="B43" s="34"/>
      <c r="C43" s="41"/>
      <c r="D43" s="42"/>
      <c r="E43" s="43"/>
      <c r="F43" s="43"/>
      <c r="G43" s="43"/>
      <c r="H43" s="44"/>
      <c r="I43" s="43"/>
      <c r="J43" s="45"/>
      <c r="K43" s="43"/>
      <c r="L43" s="43"/>
      <c r="M43" s="43"/>
      <c r="N43" s="43"/>
      <c r="O43" s="43"/>
      <c r="P43" s="43"/>
      <c r="Q43" s="46">
        <f t="shared" si="0"/>
        <v>0</v>
      </c>
      <c r="R43" s="40">
        <f t="shared" si="2"/>
        <v>0</v>
      </c>
    </row>
    <row r="44" spans="1:18" ht="18.75" hidden="1" thickBot="1" x14ac:dyDescent="0.3">
      <c r="A44" s="25" t="s">
        <v>60</v>
      </c>
      <c r="B44" s="34"/>
      <c r="C44" s="41"/>
      <c r="D44" s="42"/>
      <c r="E44" s="43"/>
      <c r="F44" s="43"/>
      <c r="G44" s="43"/>
      <c r="H44" s="44"/>
      <c r="I44" s="43"/>
      <c r="J44" s="45"/>
      <c r="K44" s="43"/>
      <c r="L44" s="43"/>
      <c r="M44" s="43"/>
      <c r="N44" s="43"/>
      <c r="O44" s="43"/>
      <c r="P44" s="43"/>
      <c r="Q44" s="46">
        <f t="shared" si="0"/>
        <v>0</v>
      </c>
      <c r="R44" s="40">
        <f t="shared" si="2"/>
        <v>0</v>
      </c>
    </row>
    <row r="45" spans="1:18" ht="18.75" hidden="1" thickBot="1" x14ac:dyDescent="0.3">
      <c r="A45" s="25" t="s">
        <v>61</v>
      </c>
      <c r="B45" s="34"/>
      <c r="C45" s="41"/>
      <c r="D45" s="42"/>
      <c r="E45" s="43"/>
      <c r="F45" s="43"/>
      <c r="G45" s="43"/>
      <c r="H45" s="44"/>
      <c r="I45" s="43"/>
      <c r="J45" s="45"/>
      <c r="K45" s="43"/>
      <c r="L45" s="43"/>
      <c r="M45" s="43"/>
      <c r="N45" s="43"/>
      <c r="O45" s="43"/>
      <c r="P45" s="43"/>
      <c r="Q45" s="46">
        <f t="shared" si="0"/>
        <v>0</v>
      </c>
      <c r="R45" s="40">
        <f t="shared" si="2"/>
        <v>0</v>
      </c>
    </row>
    <row r="46" spans="1:18" ht="18.75" thickBot="1" x14ac:dyDescent="0.3">
      <c r="A46" s="25" t="s">
        <v>62</v>
      </c>
      <c r="B46" s="34">
        <v>1716</v>
      </c>
      <c r="C46" s="41">
        <v>1254400</v>
      </c>
      <c r="D46" s="42">
        <f>+H46</f>
        <v>878080</v>
      </c>
      <c r="E46" s="43"/>
      <c r="F46" s="43"/>
      <c r="G46" s="43"/>
      <c r="H46" s="44">
        <f>+C46*0.7</f>
        <v>878080</v>
      </c>
      <c r="I46" s="43"/>
      <c r="J46" s="45"/>
      <c r="K46" s="43"/>
      <c r="L46" s="43"/>
      <c r="M46" s="43"/>
      <c r="N46" s="43"/>
      <c r="O46" s="43"/>
      <c r="P46" s="43"/>
      <c r="Q46" s="46">
        <f t="shared" si="0"/>
        <v>878080</v>
      </c>
      <c r="R46" s="40">
        <f t="shared" si="2"/>
        <v>0</v>
      </c>
    </row>
    <row r="47" spans="1:18" ht="18.75" thickBot="1" x14ac:dyDescent="0.3">
      <c r="A47" s="25" t="s">
        <v>63</v>
      </c>
      <c r="B47" s="34">
        <v>1716</v>
      </c>
      <c r="C47" s="41">
        <v>21110085</v>
      </c>
      <c r="D47" s="42">
        <f>+H47</f>
        <v>14777059.499999998</v>
      </c>
      <c r="E47" s="43"/>
      <c r="F47" s="43"/>
      <c r="G47" s="43"/>
      <c r="H47" s="44">
        <f>+C47*0.7</f>
        <v>14777059.499999998</v>
      </c>
      <c r="I47" s="43"/>
      <c r="J47" s="45"/>
      <c r="K47" s="43"/>
      <c r="L47" s="43"/>
      <c r="M47" s="43"/>
      <c r="N47" s="43"/>
      <c r="O47" s="43"/>
      <c r="P47" s="43"/>
      <c r="Q47" s="46">
        <f t="shared" si="0"/>
        <v>14777059.499999998</v>
      </c>
      <c r="R47" s="40">
        <f t="shared" si="2"/>
        <v>0</v>
      </c>
    </row>
    <row r="48" spans="1:18" ht="18.75" hidden="1" thickBot="1" x14ac:dyDescent="0.3">
      <c r="A48" s="25" t="s">
        <v>64</v>
      </c>
      <c r="B48" s="34"/>
      <c r="C48" s="41"/>
      <c r="D48" s="42"/>
      <c r="E48" s="43"/>
      <c r="F48" s="43"/>
      <c r="G48" s="43"/>
      <c r="H48" s="44"/>
      <c r="I48" s="43"/>
      <c r="J48" s="45"/>
      <c r="K48" s="43"/>
      <c r="L48" s="43"/>
      <c r="M48" s="43"/>
      <c r="N48" s="43"/>
      <c r="O48" s="43"/>
      <c r="P48" s="43"/>
      <c r="Q48" s="46"/>
      <c r="R48" s="40"/>
    </row>
    <row r="49" spans="1:18" ht="18.75" hidden="1" thickBot="1" x14ac:dyDescent="0.3">
      <c r="A49" s="25" t="s">
        <v>65</v>
      </c>
      <c r="B49" s="34"/>
      <c r="C49" s="49"/>
      <c r="D49" s="42"/>
      <c r="E49" s="43"/>
      <c r="F49" s="43"/>
      <c r="G49" s="43"/>
      <c r="H49" s="44"/>
      <c r="I49" s="43"/>
      <c r="J49" s="45"/>
      <c r="K49" s="43"/>
      <c r="L49" s="43"/>
      <c r="M49" s="43"/>
      <c r="N49" s="43"/>
      <c r="O49" s="43"/>
      <c r="P49" s="43"/>
      <c r="Q49" s="46">
        <f t="shared" si="0"/>
        <v>0</v>
      </c>
      <c r="R49" s="40">
        <f t="shared" si="2"/>
        <v>0</v>
      </c>
    </row>
    <row r="50" spans="1:18" ht="18.75" hidden="1" thickBot="1" x14ac:dyDescent="0.3">
      <c r="A50" s="25" t="s">
        <v>66</v>
      </c>
      <c r="B50" s="34"/>
      <c r="C50" s="49"/>
      <c r="D50" s="42"/>
      <c r="E50" s="43"/>
      <c r="F50" s="43"/>
      <c r="G50" s="43"/>
      <c r="H50" s="44"/>
      <c r="I50" s="43"/>
      <c r="J50" s="45"/>
      <c r="K50" s="43"/>
      <c r="L50" s="43"/>
      <c r="M50" s="43"/>
      <c r="N50" s="43"/>
      <c r="O50" s="43"/>
      <c r="P50" s="43"/>
      <c r="Q50" s="46">
        <f t="shared" si="0"/>
        <v>0</v>
      </c>
      <c r="R50" s="40">
        <f t="shared" si="2"/>
        <v>0</v>
      </c>
    </row>
    <row r="51" spans="1:18" ht="18.75" hidden="1" thickBot="1" x14ac:dyDescent="0.3">
      <c r="A51" s="25" t="s">
        <v>67</v>
      </c>
      <c r="B51" s="34"/>
      <c r="C51" s="49"/>
      <c r="D51" s="42"/>
      <c r="E51" s="43"/>
      <c r="F51" s="43"/>
      <c r="G51" s="43"/>
      <c r="H51" s="44"/>
      <c r="I51" s="43"/>
      <c r="J51" s="45"/>
      <c r="K51" s="43"/>
      <c r="L51" s="43"/>
      <c r="M51" s="43"/>
      <c r="N51" s="43"/>
      <c r="O51" s="43"/>
      <c r="P51" s="43"/>
      <c r="Q51" s="46">
        <f t="shared" si="0"/>
        <v>0</v>
      </c>
      <c r="R51" s="40">
        <f t="shared" si="2"/>
        <v>0</v>
      </c>
    </row>
    <row r="52" spans="1:18" ht="36.75" hidden="1" thickBot="1" x14ac:dyDescent="0.3">
      <c r="A52" s="25" t="s">
        <v>68</v>
      </c>
      <c r="B52" s="34"/>
      <c r="C52" s="41"/>
      <c r="D52" s="42"/>
      <c r="E52" s="43"/>
      <c r="F52" s="43"/>
      <c r="G52" s="43"/>
      <c r="H52" s="44"/>
      <c r="I52" s="43"/>
      <c r="J52" s="45"/>
      <c r="K52" s="43"/>
      <c r="L52" s="43"/>
      <c r="M52" s="43"/>
      <c r="N52" s="43"/>
      <c r="O52" s="43"/>
      <c r="P52" s="43"/>
      <c r="Q52" s="46">
        <f t="shared" si="0"/>
        <v>0</v>
      </c>
      <c r="R52" s="40">
        <f t="shared" si="2"/>
        <v>0</v>
      </c>
    </row>
    <row r="53" spans="1:18" ht="18.75" hidden="1" thickBot="1" x14ac:dyDescent="0.3">
      <c r="A53" s="25" t="s">
        <v>69</v>
      </c>
      <c r="B53" s="34"/>
      <c r="C53" s="41"/>
      <c r="D53" s="42"/>
      <c r="E53" s="43"/>
      <c r="F53" s="43"/>
      <c r="G53" s="43"/>
      <c r="H53" s="44"/>
      <c r="I53" s="43"/>
      <c r="J53" s="45"/>
      <c r="K53" s="43"/>
      <c r="L53" s="43"/>
      <c r="M53" s="43"/>
      <c r="N53" s="43"/>
      <c r="O53" s="43"/>
      <c r="P53" s="43"/>
      <c r="Q53" s="46">
        <f t="shared" si="0"/>
        <v>0</v>
      </c>
      <c r="R53" s="40">
        <f t="shared" si="2"/>
        <v>0</v>
      </c>
    </row>
    <row r="54" spans="1:18" ht="18.75" hidden="1" thickBot="1" x14ac:dyDescent="0.3">
      <c r="A54" s="25" t="s">
        <v>70</v>
      </c>
      <c r="B54" s="34"/>
      <c r="C54" s="41"/>
      <c r="D54" s="42"/>
      <c r="E54" s="43"/>
      <c r="F54" s="43"/>
      <c r="G54" s="43"/>
      <c r="H54" s="44"/>
      <c r="I54" s="43"/>
      <c r="J54" s="45"/>
      <c r="K54" s="43"/>
      <c r="L54" s="43"/>
      <c r="M54" s="43"/>
      <c r="N54" s="43"/>
      <c r="O54" s="43"/>
      <c r="P54" s="43"/>
      <c r="Q54" s="46">
        <f t="shared" si="0"/>
        <v>0</v>
      </c>
      <c r="R54" s="40">
        <f t="shared" si="2"/>
        <v>0</v>
      </c>
    </row>
    <row r="55" spans="1:18" ht="18.75" hidden="1" thickBot="1" x14ac:dyDescent="0.3">
      <c r="A55" s="25" t="s">
        <v>71</v>
      </c>
      <c r="B55" s="34"/>
      <c r="C55" s="41"/>
      <c r="D55" s="42"/>
      <c r="E55" s="43"/>
      <c r="F55" s="43"/>
      <c r="G55" s="43"/>
      <c r="H55" s="44"/>
      <c r="I55" s="43"/>
      <c r="J55" s="45"/>
      <c r="K55" s="43"/>
      <c r="L55" s="43"/>
      <c r="M55" s="43"/>
      <c r="N55" s="43"/>
      <c r="O55" s="43"/>
      <c r="P55" s="43"/>
      <c r="Q55" s="46">
        <f t="shared" si="0"/>
        <v>0</v>
      </c>
      <c r="R55" s="40">
        <f t="shared" si="2"/>
        <v>0</v>
      </c>
    </row>
    <row r="56" spans="1:18" ht="18.75" thickBot="1" x14ac:dyDescent="0.3">
      <c r="A56" s="25" t="s">
        <v>72</v>
      </c>
      <c r="B56" s="34">
        <v>2813</v>
      </c>
      <c r="C56" s="41">
        <v>356818</v>
      </c>
      <c r="D56" s="42">
        <v>249772.59999999998</v>
      </c>
      <c r="E56" s="43"/>
      <c r="F56" s="43"/>
      <c r="G56" s="43"/>
      <c r="H56" s="44"/>
      <c r="I56" s="43">
        <f>+C56*0.7</f>
        <v>249772.59999999998</v>
      </c>
      <c r="J56" s="45"/>
      <c r="K56" s="43"/>
      <c r="L56" s="43"/>
      <c r="M56" s="43"/>
      <c r="N56" s="43"/>
      <c r="O56" s="43"/>
      <c r="P56" s="43"/>
      <c r="Q56" s="46">
        <f t="shared" si="0"/>
        <v>249772.59999999998</v>
      </c>
      <c r="R56" s="40">
        <f t="shared" si="2"/>
        <v>0</v>
      </c>
    </row>
    <row r="57" spans="1:18" ht="18.75" thickBot="1" x14ac:dyDescent="0.3">
      <c r="A57" s="25" t="s">
        <v>73</v>
      </c>
      <c r="B57" s="34">
        <v>2813</v>
      </c>
      <c r="C57" s="50">
        <v>19448100</v>
      </c>
      <c r="D57" s="42">
        <v>13613670</v>
      </c>
      <c r="E57" s="43"/>
      <c r="F57" s="43"/>
      <c r="G57" s="43"/>
      <c r="H57" s="44"/>
      <c r="I57" s="43">
        <f>+C57*0.7</f>
        <v>13613670</v>
      </c>
      <c r="J57" s="45"/>
      <c r="K57" s="43"/>
      <c r="L57" s="43"/>
      <c r="M57" s="43"/>
      <c r="N57" s="43"/>
      <c r="O57" s="43"/>
      <c r="P57" s="43"/>
      <c r="Q57" s="46">
        <f t="shared" si="0"/>
        <v>13613670</v>
      </c>
      <c r="R57" s="40">
        <f t="shared" si="2"/>
        <v>0</v>
      </c>
    </row>
    <row r="58" spans="1:18" ht="18.75" hidden="1" thickBot="1" x14ac:dyDescent="0.3">
      <c r="A58" s="25" t="s">
        <v>74</v>
      </c>
      <c r="B58" s="34"/>
      <c r="C58" s="51"/>
      <c r="D58" s="42"/>
      <c r="E58" s="43"/>
      <c r="F58" s="43"/>
      <c r="G58" s="43"/>
      <c r="H58" s="44"/>
      <c r="I58" s="43"/>
      <c r="J58" s="45"/>
      <c r="K58" s="43"/>
      <c r="L58" s="43"/>
      <c r="M58" s="43"/>
      <c r="N58" s="43"/>
      <c r="O58" s="43"/>
      <c r="P58" s="43"/>
      <c r="Q58" s="46">
        <f t="shared" si="0"/>
        <v>0</v>
      </c>
      <c r="R58" s="40">
        <f t="shared" si="2"/>
        <v>0</v>
      </c>
    </row>
    <row r="59" spans="1:18" ht="18.75" hidden="1" thickBot="1" x14ac:dyDescent="0.3">
      <c r="A59" s="25" t="s">
        <v>75</v>
      </c>
      <c r="B59" s="34"/>
      <c r="C59" s="41"/>
      <c r="D59" s="42"/>
      <c r="E59" s="43"/>
      <c r="F59" s="43"/>
      <c r="G59" s="43"/>
      <c r="H59" s="44"/>
      <c r="I59" s="43"/>
      <c r="J59" s="45"/>
      <c r="K59" s="43"/>
      <c r="L59" s="43"/>
      <c r="M59" s="43"/>
      <c r="N59" s="43"/>
      <c r="O59" s="43"/>
      <c r="P59" s="43"/>
      <c r="Q59" s="46">
        <f t="shared" si="0"/>
        <v>0</v>
      </c>
      <c r="R59" s="40">
        <f t="shared" si="2"/>
        <v>0</v>
      </c>
    </row>
    <row r="60" spans="1:18" ht="18.75" hidden="1" thickBot="1" x14ac:dyDescent="0.3">
      <c r="A60" s="25" t="s">
        <v>76</v>
      </c>
      <c r="B60" s="34"/>
      <c r="C60" s="49"/>
      <c r="D60" s="42"/>
      <c r="E60" s="43"/>
      <c r="F60" s="43"/>
      <c r="G60" s="43"/>
      <c r="H60" s="44"/>
      <c r="I60" s="43"/>
      <c r="J60" s="45"/>
      <c r="K60" s="43"/>
      <c r="L60" s="43"/>
      <c r="M60" s="43"/>
      <c r="N60" s="43"/>
      <c r="O60" s="43"/>
      <c r="P60" s="43"/>
      <c r="Q60" s="46">
        <f t="shared" si="0"/>
        <v>0</v>
      </c>
      <c r="R60" s="40">
        <f t="shared" si="2"/>
        <v>0</v>
      </c>
    </row>
    <row r="61" spans="1:18" ht="18.75" hidden="1" thickBot="1" x14ac:dyDescent="0.3">
      <c r="A61" s="25" t="s">
        <v>77</v>
      </c>
      <c r="B61" s="34"/>
      <c r="C61" s="50"/>
      <c r="D61" s="42"/>
      <c r="E61" s="43"/>
      <c r="F61" s="43"/>
      <c r="G61" s="43"/>
      <c r="H61" s="44"/>
      <c r="I61" s="43"/>
      <c r="J61" s="45"/>
      <c r="K61" s="43"/>
      <c r="L61" s="43"/>
      <c r="M61" s="43"/>
      <c r="N61" s="43"/>
      <c r="O61" s="43"/>
      <c r="P61" s="43"/>
      <c r="Q61" s="46">
        <f t="shared" si="0"/>
        <v>0</v>
      </c>
      <c r="R61" s="40">
        <f t="shared" si="2"/>
        <v>0</v>
      </c>
    </row>
    <row r="62" spans="1:18" ht="18.75" thickBot="1" x14ac:dyDescent="0.3">
      <c r="A62" s="25" t="s">
        <v>78</v>
      </c>
      <c r="B62" s="34">
        <v>2057</v>
      </c>
      <c r="C62" s="50">
        <v>2834223</v>
      </c>
      <c r="D62" s="42">
        <f>+H62</f>
        <v>1983956.0999999999</v>
      </c>
      <c r="E62" s="43"/>
      <c r="F62" s="43"/>
      <c r="G62" s="43"/>
      <c r="H62" s="44">
        <v>1983956.0999999999</v>
      </c>
      <c r="I62" s="43"/>
      <c r="J62" s="45"/>
      <c r="K62" s="43"/>
      <c r="L62" s="43"/>
      <c r="M62" s="43"/>
      <c r="N62" s="43"/>
      <c r="O62" s="43"/>
      <c r="P62" s="43"/>
      <c r="Q62" s="46">
        <f t="shared" si="0"/>
        <v>1983956.0999999999</v>
      </c>
      <c r="R62" s="40">
        <f t="shared" si="2"/>
        <v>0</v>
      </c>
    </row>
    <row r="63" spans="1:18" ht="18.75" thickBot="1" x14ac:dyDescent="0.3">
      <c r="A63" s="25" t="s">
        <v>79</v>
      </c>
      <c r="B63" s="34">
        <v>2057</v>
      </c>
      <c r="C63" s="52">
        <v>1786170</v>
      </c>
      <c r="D63" s="42">
        <f>+H63</f>
        <v>1250319</v>
      </c>
      <c r="E63" s="43"/>
      <c r="F63" s="43"/>
      <c r="G63" s="43"/>
      <c r="H63" s="44">
        <v>1250319</v>
      </c>
      <c r="I63" s="43"/>
      <c r="J63" s="45"/>
      <c r="K63" s="43"/>
      <c r="L63" s="43"/>
      <c r="M63" s="43"/>
      <c r="N63" s="43"/>
      <c r="O63" s="43"/>
      <c r="P63" s="43"/>
      <c r="Q63" s="46">
        <f t="shared" si="0"/>
        <v>1250319</v>
      </c>
      <c r="R63" s="40">
        <f t="shared" si="2"/>
        <v>0</v>
      </c>
    </row>
    <row r="64" spans="1:18" ht="18.75" thickBot="1" x14ac:dyDescent="0.3">
      <c r="A64" s="25" t="s">
        <v>80</v>
      </c>
      <c r="B64" s="34">
        <v>2057</v>
      </c>
      <c r="C64" s="52">
        <v>6465085</v>
      </c>
      <c r="D64" s="42">
        <f>+H64</f>
        <v>4525559.5</v>
      </c>
      <c r="E64" s="43"/>
      <c r="F64" s="43"/>
      <c r="G64" s="43"/>
      <c r="H64" s="44">
        <v>4525559.5</v>
      </c>
      <c r="I64" s="43"/>
      <c r="J64" s="45"/>
      <c r="K64" s="43"/>
      <c r="L64" s="43"/>
      <c r="M64" s="43"/>
      <c r="N64" s="43"/>
      <c r="O64" s="43"/>
      <c r="P64" s="43"/>
      <c r="Q64" s="46">
        <f>SUM(E64:H64)</f>
        <v>4525559.5</v>
      </c>
      <c r="R64" s="40">
        <f>+D64-Q64</f>
        <v>0</v>
      </c>
    </row>
    <row r="65" spans="1:18" ht="18.75" thickBot="1" x14ac:dyDescent="0.3">
      <c r="A65" s="25" t="s">
        <v>81</v>
      </c>
      <c r="B65" s="34">
        <v>2057</v>
      </c>
      <c r="C65" s="52">
        <v>35723400</v>
      </c>
      <c r="D65" s="42">
        <f>+H65</f>
        <v>25006380</v>
      </c>
      <c r="E65" s="43"/>
      <c r="F65" s="43"/>
      <c r="G65" s="43"/>
      <c r="H65" s="44">
        <v>25006380</v>
      </c>
      <c r="I65" s="43"/>
      <c r="J65" s="45"/>
      <c r="K65" s="43"/>
      <c r="L65" s="43"/>
      <c r="M65" s="43"/>
      <c r="N65" s="43"/>
      <c r="O65" s="43"/>
      <c r="P65" s="43"/>
      <c r="Q65" s="46">
        <f t="shared" si="0"/>
        <v>25006380</v>
      </c>
      <c r="R65" s="40">
        <f t="shared" si="2"/>
        <v>0</v>
      </c>
    </row>
    <row r="66" spans="1:18" ht="18.75" thickBot="1" x14ac:dyDescent="0.3">
      <c r="A66" s="25" t="s">
        <v>82</v>
      </c>
      <c r="B66" s="34">
        <v>2812</v>
      </c>
      <c r="C66" s="52">
        <v>2921870</v>
      </c>
      <c r="D66" s="42">
        <f>+J66</f>
        <v>2045309</v>
      </c>
      <c r="E66" s="43"/>
      <c r="F66" s="43"/>
      <c r="G66" s="43"/>
      <c r="H66" s="44"/>
      <c r="I66" s="43"/>
      <c r="J66" s="45">
        <v>2045309</v>
      </c>
      <c r="K66" s="43"/>
      <c r="L66" s="43"/>
      <c r="M66" s="43"/>
      <c r="N66" s="43"/>
      <c r="O66" s="43"/>
      <c r="P66" s="43"/>
      <c r="Q66" s="46">
        <f t="shared" si="0"/>
        <v>2045309</v>
      </c>
      <c r="R66" s="40">
        <f t="shared" si="2"/>
        <v>0</v>
      </c>
    </row>
    <row r="67" spans="1:18" ht="18.75" hidden="1" thickBot="1" x14ac:dyDescent="0.3">
      <c r="A67" s="25" t="s">
        <v>83</v>
      </c>
      <c r="B67" s="34"/>
      <c r="C67" s="51"/>
      <c r="D67" s="42"/>
      <c r="E67" s="43"/>
      <c r="F67" s="43"/>
      <c r="G67" s="43"/>
      <c r="H67" s="44"/>
      <c r="I67" s="43"/>
      <c r="J67" s="45"/>
      <c r="K67" s="43"/>
      <c r="L67" s="43"/>
      <c r="M67" s="43"/>
      <c r="N67" s="43"/>
      <c r="O67" s="43"/>
      <c r="P67" s="43"/>
      <c r="Q67" s="46">
        <f t="shared" si="0"/>
        <v>0</v>
      </c>
      <c r="R67" s="40">
        <f t="shared" si="2"/>
        <v>0</v>
      </c>
    </row>
    <row r="68" spans="1:18" ht="18.75" hidden="1" thickBot="1" x14ac:dyDescent="0.3">
      <c r="A68" s="25" t="s">
        <v>84</v>
      </c>
      <c r="B68" s="34"/>
      <c r="C68" s="49"/>
      <c r="D68" s="42"/>
      <c r="E68" s="43"/>
      <c r="F68" s="43"/>
      <c r="G68" s="43"/>
      <c r="H68" s="44"/>
      <c r="I68" s="43"/>
      <c r="J68" s="45"/>
      <c r="K68" s="43"/>
      <c r="L68" s="43"/>
      <c r="M68" s="43"/>
      <c r="N68" s="43"/>
      <c r="O68" s="43"/>
      <c r="P68" s="43"/>
      <c r="Q68" s="46">
        <f t="shared" si="0"/>
        <v>0</v>
      </c>
      <c r="R68" s="40">
        <f t="shared" si="2"/>
        <v>0</v>
      </c>
    </row>
    <row r="69" spans="1:18" ht="18.75" thickBot="1" x14ac:dyDescent="0.3">
      <c r="A69" s="25" t="s">
        <v>85</v>
      </c>
      <c r="B69" s="34">
        <v>4057</v>
      </c>
      <c r="C69" s="41">
        <v>15000000</v>
      </c>
      <c r="D69" s="42">
        <f>+J69</f>
        <v>10500000</v>
      </c>
      <c r="E69" s="43"/>
      <c r="F69" s="43"/>
      <c r="G69" s="43"/>
      <c r="H69" s="44"/>
      <c r="I69" s="43"/>
      <c r="J69" s="45">
        <v>10500000</v>
      </c>
      <c r="K69" s="43"/>
      <c r="L69" s="43"/>
      <c r="M69" s="43"/>
      <c r="N69" s="43"/>
      <c r="O69" s="43"/>
      <c r="P69" s="43"/>
      <c r="Q69" s="46">
        <f t="shared" si="0"/>
        <v>10500000</v>
      </c>
      <c r="R69" s="40">
        <f t="shared" si="2"/>
        <v>0</v>
      </c>
    </row>
    <row r="70" spans="1:18" ht="18.75" hidden="1" thickBot="1" x14ac:dyDescent="0.3">
      <c r="A70" s="25" t="s">
        <v>86</v>
      </c>
      <c r="B70" s="34"/>
      <c r="C70" s="41"/>
      <c r="D70" s="42"/>
      <c r="E70" s="43"/>
      <c r="F70" s="43"/>
      <c r="G70" s="43"/>
      <c r="H70" s="44"/>
      <c r="I70" s="43"/>
      <c r="J70" s="45"/>
      <c r="K70" s="43"/>
      <c r="L70" s="43"/>
      <c r="M70" s="43"/>
      <c r="N70" s="43"/>
      <c r="O70" s="43"/>
      <c r="P70" s="43"/>
      <c r="Q70" s="46">
        <f t="shared" si="0"/>
        <v>0</v>
      </c>
      <c r="R70" s="40">
        <f t="shared" si="2"/>
        <v>0</v>
      </c>
    </row>
    <row r="71" spans="1:18" ht="18.75" hidden="1" thickBot="1" x14ac:dyDescent="0.3">
      <c r="A71" s="25" t="s">
        <v>87</v>
      </c>
      <c r="B71" s="34"/>
      <c r="C71" s="41"/>
      <c r="D71" s="42"/>
      <c r="E71" s="43"/>
      <c r="F71" s="43"/>
      <c r="G71" s="43"/>
      <c r="H71" s="44"/>
      <c r="I71" s="43"/>
      <c r="J71" s="45"/>
      <c r="K71" s="43"/>
      <c r="L71" s="53"/>
      <c r="M71" s="43"/>
      <c r="N71" s="43"/>
      <c r="O71" s="43"/>
      <c r="P71" s="43"/>
      <c r="Q71" s="46">
        <f t="shared" si="0"/>
        <v>0</v>
      </c>
      <c r="R71" s="40">
        <f t="shared" si="2"/>
        <v>0</v>
      </c>
    </row>
    <row r="72" spans="1:18" ht="18.75" hidden="1" thickBot="1" x14ac:dyDescent="0.3">
      <c r="A72" s="25" t="s">
        <v>88</v>
      </c>
      <c r="B72" s="34"/>
      <c r="C72" s="41"/>
      <c r="D72" s="42"/>
      <c r="E72" s="43"/>
      <c r="F72" s="43"/>
      <c r="G72" s="43"/>
      <c r="H72" s="44"/>
      <c r="I72" s="43"/>
      <c r="J72" s="45"/>
      <c r="K72" s="43"/>
      <c r="L72" s="43"/>
      <c r="M72" s="43"/>
      <c r="N72" s="43"/>
      <c r="O72" s="43"/>
      <c r="P72" s="43"/>
      <c r="Q72" s="46">
        <f t="shared" si="0"/>
        <v>0</v>
      </c>
      <c r="R72" s="40">
        <f t="shared" si="2"/>
        <v>0</v>
      </c>
    </row>
    <row r="73" spans="1:18" ht="18.75" thickBot="1" x14ac:dyDescent="0.3">
      <c r="A73" s="25" t="s">
        <v>89</v>
      </c>
      <c r="B73" s="34">
        <v>2488</v>
      </c>
      <c r="C73" s="41">
        <v>29672159</v>
      </c>
      <c r="D73" s="42">
        <v>20770511</v>
      </c>
      <c r="E73" s="43"/>
      <c r="F73" s="43"/>
      <c r="G73" s="43"/>
      <c r="H73" s="44"/>
      <c r="I73" s="43"/>
      <c r="J73" s="45"/>
      <c r="K73" s="43"/>
      <c r="L73" s="43">
        <v>20770511</v>
      </c>
      <c r="M73" s="43"/>
      <c r="N73" s="43"/>
      <c r="O73" s="43"/>
      <c r="P73" s="43"/>
      <c r="Q73" s="46">
        <f t="shared" si="0"/>
        <v>20770511</v>
      </c>
      <c r="R73" s="40">
        <f t="shared" si="2"/>
        <v>0</v>
      </c>
    </row>
    <row r="74" spans="1:18" ht="18.75" hidden="1" thickBot="1" x14ac:dyDescent="0.3">
      <c r="A74" s="25" t="s">
        <v>90</v>
      </c>
      <c r="B74" s="34"/>
      <c r="C74" s="41"/>
      <c r="D74" s="42"/>
      <c r="E74" s="43"/>
      <c r="F74" s="43"/>
      <c r="G74" s="43"/>
      <c r="H74" s="44"/>
      <c r="I74" s="43"/>
      <c r="J74" s="45"/>
      <c r="K74" s="43"/>
      <c r="L74" s="43"/>
      <c r="M74" s="43"/>
      <c r="N74" s="43"/>
      <c r="O74" s="43"/>
      <c r="P74" s="43"/>
      <c r="Q74" s="46">
        <f t="shared" si="0"/>
        <v>0</v>
      </c>
      <c r="R74" s="40">
        <f t="shared" si="2"/>
        <v>0</v>
      </c>
    </row>
    <row r="75" spans="1:18" ht="18.75" thickBot="1" x14ac:dyDescent="0.3">
      <c r="A75" s="25" t="s">
        <v>91</v>
      </c>
      <c r="B75" s="34">
        <v>2487</v>
      </c>
      <c r="C75" s="41">
        <v>4511678</v>
      </c>
      <c r="D75" s="42">
        <v>3158174</v>
      </c>
      <c r="E75" s="43"/>
      <c r="F75" s="43"/>
      <c r="G75" s="43"/>
      <c r="H75" s="44"/>
      <c r="I75" s="43"/>
      <c r="J75" s="45"/>
      <c r="K75" s="43"/>
      <c r="L75" s="43">
        <v>3158174</v>
      </c>
      <c r="M75" s="43"/>
      <c r="N75" s="43"/>
      <c r="O75" s="43"/>
      <c r="P75" s="43"/>
      <c r="Q75" s="46">
        <f t="shared" si="0"/>
        <v>3158174</v>
      </c>
      <c r="R75" s="40">
        <f t="shared" si="2"/>
        <v>0</v>
      </c>
    </row>
    <row r="76" spans="1:18" ht="18.75" thickBot="1" x14ac:dyDescent="0.3">
      <c r="A76" s="25" t="s">
        <v>92</v>
      </c>
      <c r="B76" s="34">
        <v>1715</v>
      </c>
      <c r="C76" s="41">
        <v>11569491</v>
      </c>
      <c r="D76" s="42">
        <v>8098643</v>
      </c>
      <c r="E76" s="43"/>
      <c r="F76" s="43"/>
      <c r="G76" s="43"/>
      <c r="H76" s="44">
        <v>8098643</v>
      </c>
      <c r="I76" s="43"/>
      <c r="J76" s="45"/>
      <c r="K76" s="43"/>
      <c r="L76" s="43"/>
      <c r="M76" s="43"/>
      <c r="N76" s="43"/>
      <c r="O76" s="43"/>
      <c r="P76" s="43"/>
      <c r="Q76" s="46">
        <f t="shared" si="0"/>
        <v>8098643</v>
      </c>
      <c r="R76" s="40">
        <f t="shared" si="2"/>
        <v>0</v>
      </c>
    </row>
    <row r="77" spans="1:18" ht="18.75" thickBot="1" x14ac:dyDescent="0.3">
      <c r="A77" s="25" t="s">
        <v>93</v>
      </c>
      <c r="B77" s="34">
        <v>3579</v>
      </c>
      <c r="C77" s="41">
        <v>2209480</v>
      </c>
      <c r="D77" s="42">
        <f>+J77</f>
        <v>1546636</v>
      </c>
      <c r="E77" s="43"/>
      <c r="F77" s="43"/>
      <c r="G77" s="43"/>
      <c r="H77" s="44"/>
      <c r="I77" s="43"/>
      <c r="J77" s="45">
        <v>1546636</v>
      </c>
      <c r="K77" s="43"/>
      <c r="L77" s="43"/>
      <c r="M77" s="43"/>
      <c r="N77" s="43"/>
      <c r="O77" s="43"/>
      <c r="P77" s="43"/>
      <c r="Q77" s="46">
        <f t="shared" si="0"/>
        <v>1546636</v>
      </c>
      <c r="R77" s="40">
        <f t="shared" si="2"/>
        <v>0</v>
      </c>
    </row>
    <row r="78" spans="1:18" ht="18.75" hidden="1" thickBot="1" x14ac:dyDescent="0.3">
      <c r="A78" s="25" t="s">
        <v>94</v>
      </c>
      <c r="B78" s="34"/>
      <c r="C78" s="41"/>
      <c r="D78" s="42"/>
      <c r="E78" s="43"/>
      <c r="F78" s="43"/>
      <c r="G78" s="43"/>
      <c r="H78" s="44"/>
      <c r="I78" s="43"/>
      <c r="J78" s="45"/>
      <c r="K78" s="43"/>
      <c r="L78" s="43"/>
      <c r="M78" s="43"/>
      <c r="N78" s="43"/>
      <c r="O78" s="43"/>
      <c r="P78" s="43"/>
      <c r="Q78" s="46">
        <f t="shared" si="0"/>
        <v>0</v>
      </c>
      <c r="R78" s="40">
        <f t="shared" si="2"/>
        <v>0</v>
      </c>
    </row>
    <row r="79" spans="1:18" ht="18.75" thickBot="1" x14ac:dyDescent="0.3">
      <c r="A79" s="25" t="s">
        <v>95</v>
      </c>
      <c r="B79" s="34">
        <v>2054</v>
      </c>
      <c r="C79" s="41">
        <v>31217156</v>
      </c>
      <c r="D79" s="42">
        <f>+H79</f>
        <v>21852009</v>
      </c>
      <c r="E79" s="43"/>
      <c r="F79" s="43"/>
      <c r="G79" s="43"/>
      <c r="H79" s="44">
        <v>21852009</v>
      </c>
      <c r="I79" s="43"/>
      <c r="J79" s="45"/>
      <c r="K79" s="43"/>
      <c r="L79" s="43"/>
      <c r="M79" s="43"/>
      <c r="N79" s="43"/>
      <c r="O79" s="43"/>
      <c r="P79" s="43"/>
      <c r="Q79" s="46">
        <f t="shared" si="0"/>
        <v>21852009</v>
      </c>
      <c r="R79" s="40">
        <f t="shared" si="2"/>
        <v>0</v>
      </c>
    </row>
    <row r="80" spans="1:18" ht="18.75" thickBot="1" x14ac:dyDescent="0.3">
      <c r="A80" s="25" t="s">
        <v>96</v>
      </c>
      <c r="B80" s="34">
        <v>2058</v>
      </c>
      <c r="C80" s="41">
        <v>23375000</v>
      </c>
      <c r="D80" s="42">
        <f>+H80</f>
        <v>16362500</v>
      </c>
      <c r="E80" s="43"/>
      <c r="F80" s="43"/>
      <c r="G80" s="43"/>
      <c r="H80" s="44">
        <v>16362500</v>
      </c>
      <c r="I80" s="43"/>
      <c r="J80" s="45"/>
      <c r="K80" s="43"/>
      <c r="L80" s="43"/>
      <c r="M80" s="43"/>
      <c r="N80" s="43"/>
      <c r="O80" s="43"/>
      <c r="P80" s="43"/>
      <c r="Q80" s="46">
        <f t="shared" ref="Q80:Q116" si="4">SUM(E80:P80)</f>
        <v>16362500</v>
      </c>
      <c r="R80" s="40">
        <f t="shared" si="2"/>
        <v>0</v>
      </c>
    </row>
    <row r="81" spans="1:18" ht="18.75" hidden="1" thickBot="1" x14ac:dyDescent="0.3">
      <c r="A81" s="25" t="s">
        <v>97</v>
      </c>
      <c r="B81" s="34"/>
      <c r="C81" s="41"/>
      <c r="D81" s="42"/>
      <c r="E81" s="43"/>
      <c r="F81" s="43"/>
      <c r="G81" s="43"/>
      <c r="H81" s="44"/>
      <c r="I81" s="43"/>
      <c r="J81" s="45"/>
      <c r="K81" s="43"/>
      <c r="L81" s="43"/>
      <c r="M81" s="43"/>
      <c r="N81" s="43"/>
      <c r="O81" s="43"/>
      <c r="P81" s="43"/>
      <c r="Q81" s="46">
        <f t="shared" si="4"/>
        <v>0</v>
      </c>
      <c r="R81" s="40">
        <f t="shared" si="2"/>
        <v>0</v>
      </c>
    </row>
    <row r="82" spans="1:18" ht="18.75" hidden="1" thickBot="1" x14ac:dyDescent="0.3">
      <c r="A82" s="25" t="s">
        <v>98</v>
      </c>
      <c r="B82" s="34"/>
      <c r="C82" s="41"/>
      <c r="D82" s="42"/>
      <c r="E82" s="43"/>
      <c r="F82" s="43"/>
      <c r="G82" s="43"/>
      <c r="H82" s="44"/>
      <c r="I82" s="43"/>
      <c r="J82" s="45"/>
      <c r="K82" s="43"/>
      <c r="L82" s="43"/>
      <c r="M82" s="43"/>
      <c r="N82" s="43"/>
      <c r="O82" s="43"/>
      <c r="P82" s="43"/>
      <c r="Q82" s="46">
        <f t="shared" si="4"/>
        <v>0</v>
      </c>
      <c r="R82" s="40">
        <f t="shared" ref="R82:R116" si="5">+D82-Q82</f>
        <v>0</v>
      </c>
    </row>
    <row r="83" spans="1:18" ht="18.75" hidden="1" thickBot="1" x14ac:dyDescent="0.3">
      <c r="A83" s="25" t="s">
        <v>99</v>
      </c>
      <c r="B83" s="34"/>
      <c r="C83" s="41"/>
      <c r="D83" s="42"/>
      <c r="E83" s="43"/>
      <c r="F83" s="43"/>
      <c r="G83" s="43"/>
      <c r="H83" s="44"/>
      <c r="I83" s="43"/>
      <c r="J83" s="45"/>
      <c r="K83" s="43"/>
      <c r="L83" s="43"/>
      <c r="M83" s="43"/>
      <c r="N83" s="43"/>
      <c r="O83" s="43"/>
      <c r="P83" s="43"/>
      <c r="Q83" s="46"/>
      <c r="R83" s="40"/>
    </row>
    <row r="84" spans="1:18" ht="36.75" thickBot="1" x14ac:dyDescent="0.3">
      <c r="A84" s="25" t="s">
        <v>100</v>
      </c>
      <c r="B84" s="34">
        <v>2053</v>
      </c>
      <c r="C84" s="41">
        <v>138707</v>
      </c>
      <c r="D84" s="42">
        <f>+H84</f>
        <v>138707</v>
      </c>
      <c r="E84" s="43"/>
      <c r="F84" s="43"/>
      <c r="G84" s="43"/>
      <c r="H84" s="44">
        <v>138707</v>
      </c>
      <c r="I84" s="43"/>
      <c r="J84" s="45"/>
      <c r="K84" s="43"/>
      <c r="L84" s="43"/>
      <c r="M84" s="43"/>
      <c r="N84" s="43"/>
      <c r="O84" s="43"/>
      <c r="P84" s="43"/>
      <c r="Q84" s="46">
        <f t="shared" si="4"/>
        <v>138707</v>
      </c>
      <c r="R84" s="40">
        <f t="shared" si="5"/>
        <v>0</v>
      </c>
    </row>
    <row r="85" spans="1:18" ht="36.75" hidden="1" thickBot="1" x14ac:dyDescent="0.3">
      <c r="A85" s="25" t="s">
        <v>101</v>
      </c>
      <c r="B85" s="34"/>
      <c r="C85" s="41"/>
      <c r="D85" s="42"/>
      <c r="E85" s="43"/>
      <c r="F85" s="43"/>
      <c r="G85" s="43"/>
      <c r="H85" s="44"/>
      <c r="I85" s="43"/>
      <c r="J85" s="45"/>
      <c r="K85" s="43"/>
      <c r="L85" s="43"/>
      <c r="M85" s="43"/>
      <c r="N85" s="43"/>
      <c r="O85" s="43"/>
      <c r="P85" s="43"/>
      <c r="Q85" s="46">
        <f t="shared" si="4"/>
        <v>0</v>
      </c>
      <c r="R85" s="40">
        <f t="shared" si="5"/>
        <v>0</v>
      </c>
    </row>
    <row r="86" spans="1:18" ht="18.75" hidden="1" thickBot="1" x14ac:dyDescent="0.3">
      <c r="A86" s="25" t="s">
        <v>102</v>
      </c>
      <c r="B86" s="34"/>
      <c r="C86" s="41"/>
      <c r="D86" s="42"/>
      <c r="E86" s="43"/>
      <c r="F86" s="43"/>
      <c r="G86" s="43"/>
      <c r="H86" s="44"/>
      <c r="I86" s="43"/>
      <c r="J86" s="45"/>
      <c r="K86" s="43"/>
      <c r="L86" s="43"/>
      <c r="M86" s="43"/>
      <c r="N86" s="43"/>
      <c r="O86" s="43"/>
      <c r="P86" s="43"/>
      <c r="Q86" s="46">
        <f t="shared" si="4"/>
        <v>0</v>
      </c>
      <c r="R86" s="40">
        <f t="shared" si="5"/>
        <v>0</v>
      </c>
    </row>
    <row r="87" spans="1:18" ht="18.75" hidden="1" thickBot="1" x14ac:dyDescent="0.3">
      <c r="A87" s="25" t="s">
        <v>103</v>
      </c>
      <c r="B87" s="34"/>
      <c r="C87" s="41"/>
      <c r="D87" s="42"/>
      <c r="E87" s="43"/>
      <c r="F87" s="43"/>
      <c r="G87" s="43"/>
      <c r="H87" s="44"/>
      <c r="I87" s="43"/>
      <c r="J87" s="45"/>
      <c r="K87" s="43"/>
      <c r="L87" s="43"/>
      <c r="M87" s="43"/>
      <c r="N87" s="43"/>
      <c r="O87" s="43"/>
      <c r="P87" s="43"/>
      <c r="Q87" s="46">
        <f t="shared" si="4"/>
        <v>0</v>
      </c>
      <c r="R87" s="40">
        <f t="shared" si="5"/>
        <v>0</v>
      </c>
    </row>
    <row r="88" spans="1:18" ht="18.75" hidden="1" thickBot="1" x14ac:dyDescent="0.3">
      <c r="A88" s="25" t="s">
        <v>104</v>
      </c>
      <c r="B88" s="34"/>
      <c r="C88" s="41"/>
      <c r="D88" s="42"/>
      <c r="E88" s="43"/>
      <c r="F88" s="43"/>
      <c r="G88" s="43"/>
      <c r="H88" s="44"/>
      <c r="I88" s="43"/>
      <c r="J88" s="45"/>
      <c r="K88" s="43"/>
      <c r="L88" s="43"/>
      <c r="M88" s="43"/>
      <c r="N88" s="43"/>
      <c r="O88" s="43"/>
      <c r="P88" s="43"/>
      <c r="Q88" s="46">
        <f t="shared" si="4"/>
        <v>0</v>
      </c>
      <c r="R88" s="40">
        <f t="shared" si="5"/>
        <v>0</v>
      </c>
    </row>
    <row r="89" spans="1:18" ht="18.75" thickBot="1" x14ac:dyDescent="0.3">
      <c r="A89" s="25" t="s">
        <v>105</v>
      </c>
      <c r="B89" s="34">
        <v>1575</v>
      </c>
      <c r="C89" s="41">
        <v>16375412</v>
      </c>
      <c r="D89" s="42">
        <v>11462788</v>
      </c>
      <c r="E89" s="43"/>
      <c r="F89" s="43"/>
      <c r="G89" s="43">
        <v>11462788</v>
      </c>
      <c r="H89" s="44"/>
      <c r="I89" s="43"/>
      <c r="J89" s="45"/>
      <c r="K89" s="43"/>
      <c r="L89" s="43"/>
      <c r="M89" s="43"/>
      <c r="N89" s="43"/>
      <c r="O89" s="43"/>
      <c r="P89" s="43"/>
      <c r="Q89" s="46">
        <f t="shared" si="4"/>
        <v>11462788</v>
      </c>
      <c r="R89" s="40">
        <f t="shared" si="5"/>
        <v>0</v>
      </c>
    </row>
    <row r="90" spans="1:18" ht="18.75" hidden="1" thickBot="1" x14ac:dyDescent="0.3">
      <c r="A90" s="25" t="s">
        <v>106</v>
      </c>
      <c r="B90" s="34"/>
      <c r="C90" s="41"/>
      <c r="D90" s="42"/>
      <c r="E90" s="43"/>
      <c r="F90" s="43"/>
      <c r="G90" s="43"/>
      <c r="H90" s="44"/>
      <c r="I90" s="43"/>
      <c r="J90" s="45"/>
      <c r="K90" s="43"/>
      <c r="L90" s="43"/>
      <c r="M90" s="43"/>
      <c r="N90" s="43"/>
      <c r="O90" s="43"/>
      <c r="P90" s="43"/>
      <c r="Q90" s="46"/>
      <c r="R90" s="40"/>
    </row>
    <row r="91" spans="1:18" ht="18.75" hidden="1" thickBot="1" x14ac:dyDescent="0.3">
      <c r="A91" s="25" t="s">
        <v>107</v>
      </c>
      <c r="B91" s="34"/>
      <c r="C91" s="41"/>
      <c r="D91" s="42"/>
      <c r="E91" s="43"/>
      <c r="F91" s="43"/>
      <c r="G91" s="43"/>
      <c r="H91" s="44"/>
      <c r="I91" s="43"/>
      <c r="J91" s="45"/>
      <c r="K91" s="43"/>
      <c r="L91" s="43"/>
      <c r="M91" s="43"/>
      <c r="N91" s="43"/>
      <c r="O91" s="43"/>
      <c r="P91" s="43"/>
      <c r="Q91" s="46"/>
      <c r="R91" s="40"/>
    </row>
    <row r="92" spans="1:18" ht="18.75" thickBot="1" x14ac:dyDescent="0.3">
      <c r="A92" s="25" t="s">
        <v>108</v>
      </c>
      <c r="B92" s="34">
        <v>2486</v>
      </c>
      <c r="C92" s="41">
        <v>4244455</v>
      </c>
      <c r="D92" s="42">
        <f>+H92+1556299</f>
        <v>2971119</v>
      </c>
      <c r="E92" s="43"/>
      <c r="F92" s="43"/>
      <c r="G92" s="43"/>
      <c r="H92" s="44">
        <v>1414820</v>
      </c>
      <c r="I92" s="43"/>
      <c r="J92" s="45">
        <v>707409</v>
      </c>
      <c r="K92" s="43"/>
      <c r="L92" s="43"/>
      <c r="M92" s="43">
        <v>353705</v>
      </c>
      <c r="N92" s="43"/>
      <c r="O92" s="43"/>
      <c r="P92" s="43"/>
      <c r="Q92" s="46">
        <f t="shared" si="4"/>
        <v>2475934</v>
      </c>
      <c r="R92" s="40">
        <f t="shared" si="5"/>
        <v>495185</v>
      </c>
    </row>
    <row r="93" spans="1:18" ht="36.75" hidden="1" thickBot="1" x14ac:dyDescent="0.3">
      <c r="A93" s="25" t="s">
        <v>109</v>
      </c>
      <c r="B93" s="34"/>
      <c r="C93" s="41"/>
      <c r="D93" s="42"/>
      <c r="E93" s="43"/>
      <c r="F93" s="43"/>
      <c r="G93" s="43"/>
      <c r="H93" s="44"/>
      <c r="I93" s="43"/>
      <c r="J93" s="45"/>
      <c r="K93" s="43"/>
      <c r="L93" s="43"/>
      <c r="M93" s="43"/>
      <c r="N93" s="43"/>
      <c r="O93" s="43"/>
      <c r="P93" s="43"/>
      <c r="Q93" s="46">
        <f t="shared" si="4"/>
        <v>0</v>
      </c>
      <c r="R93" s="40">
        <f t="shared" si="5"/>
        <v>0</v>
      </c>
    </row>
    <row r="94" spans="1:18" ht="18.75" hidden="1" thickBot="1" x14ac:dyDescent="0.3">
      <c r="A94" s="25" t="s">
        <v>110</v>
      </c>
      <c r="B94" s="34"/>
      <c r="C94" s="41"/>
      <c r="D94" s="42"/>
      <c r="E94" s="43"/>
      <c r="F94" s="43"/>
      <c r="G94" s="43"/>
      <c r="H94" s="44"/>
      <c r="I94" s="43"/>
      <c r="J94" s="45"/>
      <c r="K94" s="43"/>
      <c r="L94" s="43"/>
      <c r="M94" s="43"/>
      <c r="N94" s="43"/>
      <c r="O94" s="43"/>
      <c r="P94" s="43"/>
      <c r="Q94" s="46">
        <f t="shared" si="4"/>
        <v>0</v>
      </c>
      <c r="R94" s="40">
        <f t="shared" si="5"/>
        <v>0</v>
      </c>
    </row>
    <row r="95" spans="1:18" ht="36.75" hidden="1" thickBot="1" x14ac:dyDescent="0.3">
      <c r="A95" s="25" t="s">
        <v>111</v>
      </c>
      <c r="B95" s="34"/>
      <c r="C95" s="41"/>
      <c r="D95" s="42"/>
      <c r="E95" s="43"/>
      <c r="F95" s="43"/>
      <c r="G95" s="43"/>
      <c r="H95" s="44"/>
      <c r="I95" s="43"/>
      <c r="J95" s="45"/>
      <c r="K95" s="43"/>
      <c r="L95" s="43"/>
      <c r="M95" s="43"/>
      <c r="N95" s="43"/>
      <c r="O95" s="43"/>
      <c r="P95" s="43"/>
      <c r="Q95" s="46">
        <f t="shared" si="4"/>
        <v>0</v>
      </c>
      <c r="R95" s="40">
        <f t="shared" si="5"/>
        <v>0</v>
      </c>
    </row>
    <row r="96" spans="1:18" ht="18.75" hidden="1" thickBot="1" x14ac:dyDescent="0.3">
      <c r="A96" s="25" t="s">
        <v>112</v>
      </c>
      <c r="B96" s="34"/>
      <c r="C96" s="41"/>
      <c r="D96" s="42"/>
      <c r="E96" s="43"/>
      <c r="F96" s="43"/>
      <c r="G96" s="43"/>
      <c r="H96" s="44"/>
      <c r="I96" s="43"/>
      <c r="J96" s="45"/>
      <c r="K96" s="43"/>
      <c r="L96" s="43"/>
      <c r="M96" s="43"/>
      <c r="N96" s="43"/>
      <c r="O96" s="43"/>
      <c r="P96" s="43"/>
      <c r="Q96" s="46">
        <f t="shared" si="4"/>
        <v>0</v>
      </c>
      <c r="R96" s="40">
        <f t="shared" si="5"/>
        <v>0</v>
      </c>
    </row>
    <row r="97" spans="1:18" ht="36.75" hidden="1" thickBot="1" x14ac:dyDescent="0.3">
      <c r="A97" s="25" t="s">
        <v>113</v>
      </c>
      <c r="B97" s="34"/>
      <c r="C97" s="54"/>
      <c r="D97" s="42"/>
      <c r="E97" s="43"/>
      <c r="F97" s="43"/>
      <c r="G97" s="43"/>
      <c r="H97" s="44"/>
      <c r="I97" s="43"/>
      <c r="J97" s="45"/>
      <c r="K97" s="43"/>
      <c r="L97" s="43"/>
      <c r="M97" s="43"/>
      <c r="N97" s="43"/>
      <c r="O97" s="43"/>
      <c r="P97" s="43"/>
      <c r="Q97" s="46">
        <f t="shared" si="4"/>
        <v>0</v>
      </c>
      <c r="R97" s="40">
        <f t="shared" si="5"/>
        <v>0</v>
      </c>
    </row>
    <row r="98" spans="1:18" ht="18.75" thickBot="1" x14ac:dyDescent="0.3">
      <c r="A98" s="25" t="s">
        <v>114</v>
      </c>
      <c r="B98" s="34">
        <v>2814</v>
      </c>
      <c r="C98" s="41">
        <f>21290171+14903120</f>
        <v>36193291</v>
      </c>
      <c r="D98" s="42">
        <v>14903120</v>
      </c>
      <c r="E98" s="43"/>
      <c r="F98" s="43"/>
      <c r="G98" s="43"/>
      <c r="H98" s="44"/>
      <c r="I98" s="43">
        <v>14903120</v>
      </c>
      <c r="J98" s="45"/>
      <c r="K98" s="43"/>
      <c r="L98" s="43"/>
      <c r="M98" s="43"/>
      <c r="N98" s="43"/>
      <c r="O98" s="43"/>
      <c r="P98" s="43"/>
      <c r="Q98" s="46">
        <f t="shared" si="4"/>
        <v>14903120</v>
      </c>
      <c r="R98" s="40">
        <f t="shared" si="5"/>
        <v>0</v>
      </c>
    </row>
    <row r="99" spans="1:18" ht="18.75" hidden="1" thickBot="1" x14ac:dyDescent="0.3">
      <c r="A99" s="25" t="s">
        <v>115</v>
      </c>
      <c r="B99" s="34"/>
      <c r="C99" s="41"/>
      <c r="D99" s="42"/>
      <c r="E99" s="43"/>
      <c r="F99" s="43"/>
      <c r="G99" s="43"/>
      <c r="H99" s="44"/>
      <c r="I99" s="43"/>
      <c r="J99" s="45"/>
      <c r="K99" s="43"/>
      <c r="L99" s="43"/>
      <c r="M99" s="43"/>
      <c r="N99" s="43"/>
      <c r="O99" s="43"/>
      <c r="P99" s="43"/>
      <c r="Q99" s="46">
        <f t="shared" si="4"/>
        <v>0</v>
      </c>
      <c r="R99" s="40">
        <f t="shared" si="5"/>
        <v>0</v>
      </c>
    </row>
    <row r="100" spans="1:18" ht="18.75" hidden="1" thickBot="1" x14ac:dyDescent="0.3">
      <c r="A100" s="25" t="s">
        <v>116</v>
      </c>
      <c r="B100" s="34"/>
      <c r="C100" s="41"/>
      <c r="D100" s="42"/>
      <c r="E100" s="43"/>
      <c r="F100" s="43"/>
      <c r="G100" s="43"/>
      <c r="H100" s="44"/>
      <c r="I100" s="43"/>
      <c r="J100" s="45"/>
      <c r="K100" s="43"/>
      <c r="L100" s="43"/>
      <c r="M100" s="43"/>
      <c r="N100" s="43"/>
      <c r="O100" s="43"/>
      <c r="P100" s="43"/>
      <c r="Q100" s="46">
        <f t="shared" si="4"/>
        <v>0</v>
      </c>
      <c r="R100" s="40">
        <f t="shared" si="5"/>
        <v>0</v>
      </c>
    </row>
    <row r="101" spans="1:18" ht="36.75" hidden="1" thickBot="1" x14ac:dyDescent="0.3">
      <c r="A101" s="25" t="s">
        <v>117</v>
      </c>
      <c r="B101" s="34"/>
      <c r="C101" s="41"/>
      <c r="D101" s="42"/>
      <c r="E101" s="43"/>
      <c r="F101" s="43"/>
      <c r="G101" s="43"/>
      <c r="H101" s="44"/>
      <c r="I101" s="43"/>
      <c r="J101" s="45"/>
      <c r="K101" s="43"/>
      <c r="L101" s="43"/>
      <c r="M101" s="43"/>
      <c r="N101" s="43"/>
      <c r="O101" s="43"/>
      <c r="P101" s="43"/>
      <c r="Q101" s="46">
        <f t="shared" si="4"/>
        <v>0</v>
      </c>
      <c r="R101" s="40">
        <f t="shared" si="5"/>
        <v>0</v>
      </c>
    </row>
    <row r="102" spans="1:18" ht="18.75" hidden="1" thickBot="1" x14ac:dyDescent="0.3">
      <c r="A102" s="25" t="s">
        <v>118</v>
      </c>
      <c r="B102" s="34"/>
      <c r="C102" s="41"/>
      <c r="D102" s="42"/>
      <c r="E102" s="43"/>
      <c r="F102" s="43"/>
      <c r="G102" s="43"/>
      <c r="H102" s="44"/>
      <c r="I102" s="43"/>
      <c r="J102" s="45"/>
      <c r="K102" s="43"/>
      <c r="L102" s="43"/>
      <c r="M102" s="43"/>
      <c r="N102" s="43"/>
      <c r="O102" s="43"/>
      <c r="P102" s="43"/>
      <c r="Q102" s="46">
        <f t="shared" si="4"/>
        <v>0</v>
      </c>
      <c r="R102" s="40">
        <f t="shared" si="5"/>
        <v>0</v>
      </c>
    </row>
    <row r="103" spans="1:18" ht="18.75" hidden="1" thickBot="1" x14ac:dyDescent="0.3">
      <c r="A103" s="25" t="s">
        <v>119</v>
      </c>
      <c r="B103" s="34"/>
      <c r="C103" s="41"/>
      <c r="D103" s="42"/>
      <c r="E103" s="43"/>
      <c r="F103" s="43"/>
      <c r="G103" s="43"/>
      <c r="H103" s="44"/>
      <c r="I103" s="43"/>
      <c r="J103" s="45"/>
      <c r="K103" s="43"/>
      <c r="L103" s="43"/>
      <c r="M103" s="43"/>
      <c r="N103" s="43"/>
      <c r="O103" s="43"/>
      <c r="P103" s="43"/>
      <c r="Q103" s="46"/>
      <c r="R103" s="40"/>
    </row>
    <row r="104" spans="1:18" ht="18.75" hidden="1" thickBot="1" x14ac:dyDescent="0.3">
      <c r="A104" s="25" t="s">
        <v>120</v>
      </c>
      <c r="B104" s="34"/>
      <c r="C104" s="41"/>
      <c r="D104" s="42"/>
      <c r="E104" s="43"/>
      <c r="F104" s="43"/>
      <c r="G104" s="43"/>
      <c r="H104" s="44"/>
      <c r="I104" s="43"/>
      <c r="J104" s="45"/>
      <c r="K104" s="43"/>
      <c r="L104" s="43"/>
      <c r="M104" s="43"/>
      <c r="N104" s="43"/>
      <c r="O104" s="43"/>
      <c r="P104" s="43"/>
      <c r="Q104" s="46">
        <f t="shared" si="4"/>
        <v>0</v>
      </c>
      <c r="R104" s="40">
        <f t="shared" si="5"/>
        <v>0</v>
      </c>
    </row>
    <row r="105" spans="1:18" ht="18.75" hidden="1" thickBot="1" x14ac:dyDescent="0.3">
      <c r="A105" s="25" t="s">
        <v>121</v>
      </c>
      <c r="B105" s="34"/>
      <c r="C105" s="41"/>
      <c r="D105" s="42"/>
      <c r="E105" s="43"/>
      <c r="F105" s="43"/>
      <c r="G105" s="43"/>
      <c r="H105" s="44"/>
      <c r="I105" s="43"/>
      <c r="J105" s="45"/>
      <c r="K105" s="43"/>
      <c r="L105" s="43"/>
      <c r="M105" s="43"/>
      <c r="N105" s="43"/>
      <c r="O105" s="43"/>
      <c r="P105" s="43"/>
      <c r="Q105" s="46">
        <f t="shared" si="4"/>
        <v>0</v>
      </c>
      <c r="R105" s="40">
        <f t="shared" si="5"/>
        <v>0</v>
      </c>
    </row>
    <row r="106" spans="1:18" ht="18.75" hidden="1" thickBot="1" x14ac:dyDescent="0.3">
      <c r="A106" s="25" t="s">
        <v>122</v>
      </c>
      <c r="B106" s="34"/>
      <c r="C106" s="41"/>
      <c r="D106" s="42"/>
      <c r="E106" s="43"/>
      <c r="F106" s="43"/>
      <c r="G106" s="43"/>
      <c r="H106" s="44"/>
      <c r="I106" s="43"/>
      <c r="J106" s="45"/>
      <c r="K106" s="43"/>
      <c r="L106" s="43"/>
      <c r="M106" s="43"/>
      <c r="N106" s="43"/>
      <c r="O106" s="43"/>
      <c r="P106" s="43"/>
      <c r="Q106" s="46"/>
      <c r="R106" s="40"/>
    </row>
    <row r="107" spans="1:18" ht="18.75" hidden="1" thickBot="1" x14ac:dyDescent="0.3">
      <c r="A107" s="25" t="s">
        <v>123</v>
      </c>
      <c r="B107" s="34"/>
      <c r="C107" s="41"/>
      <c r="D107" s="42"/>
      <c r="E107" s="43"/>
      <c r="F107" s="43"/>
      <c r="G107" s="43"/>
      <c r="H107" s="44"/>
      <c r="I107" s="43"/>
      <c r="J107" s="45"/>
      <c r="K107" s="43"/>
      <c r="L107" s="43"/>
      <c r="M107" s="43"/>
      <c r="N107" s="43"/>
      <c r="O107" s="43"/>
      <c r="P107" s="43"/>
      <c r="Q107" s="46">
        <f t="shared" si="4"/>
        <v>0</v>
      </c>
      <c r="R107" s="40">
        <f t="shared" si="5"/>
        <v>0</v>
      </c>
    </row>
    <row r="108" spans="1:18" ht="18.75" thickBot="1" x14ac:dyDescent="0.3">
      <c r="A108" s="25" t="s">
        <v>124</v>
      </c>
      <c r="B108" s="34" t="s">
        <v>125</v>
      </c>
      <c r="C108" s="41">
        <f>+E108*12</f>
        <v>17273172</v>
      </c>
      <c r="D108" s="42">
        <f>SUM(E108:P108)</f>
        <v>12954879</v>
      </c>
      <c r="E108" s="43">
        <f>1439431</f>
        <v>1439431</v>
      </c>
      <c r="F108" s="43">
        <v>1439431</v>
      </c>
      <c r="G108" s="43">
        <v>1439431</v>
      </c>
      <c r="H108" s="44">
        <v>1439431</v>
      </c>
      <c r="I108" s="43">
        <v>1439431</v>
      </c>
      <c r="J108" s="45">
        <v>1439431</v>
      </c>
      <c r="K108" s="45">
        <v>1439431</v>
      </c>
      <c r="L108" s="45">
        <v>1439431</v>
      </c>
      <c r="M108" s="45">
        <v>1439431</v>
      </c>
      <c r="N108" s="43"/>
      <c r="O108" s="43"/>
      <c r="P108" s="43"/>
      <c r="Q108" s="46">
        <f t="shared" si="4"/>
        <v>12954879</v>
      </c>
      <c r="R108" s="40">
        <f t="shared" si="5"/>
        <v>0</v>
      </c>
    </row>
    <row r="109" spans="1:18" ht="18.75" thickBot="1" x14ac:dyDescent="0.3">
      <c r="A109" s="25" t="s">
        <v>126</v>
      </c>
      <c r="B109" s="34" t="s">
        <v>125</v>
      </c>
      <c r="C109" s="41"/>
      <c r="D109" s="42">
        <f>+E109</f>
        <v>2609811</v>
      </c>
      <c r="E109" s="43">
        <v>2609811</v>
      </c>
      <c r="F109" s="43"/>
      <c r="G109" s="43"/>
      <c r="H109" s="44"/>
      <c r="I109" s="43"/>
      <c r="J109" s="45"/>
      <c r="K109" s="43"/>
      <c r="L109" s="43"/>
      <c r="M109" s="43"/>
      <c r="N109" s="43"/>
      <c r="O109" s="43"/>
      <c r="P109" s="43"/>
      <c r="Q109" s="46">
        <f>+SUM(E109:H109)</f>
        <v>2609811</v>
      </c>
      <c r="R109" s="40"/>
    </row>
    <row r="110" spans="1:18" ht="18.75" thickBot="1" x14ac:dyDescent="0.3">
      <c r="A110" s="25" t="s">
        <v>127</v>
      </c>
      <c r="B110" s="34">
        <v>2055</v>
      </c>
      <c r="C110" s="41">
        <v>65441660</v>
      </c>
      <c r="D110" s="42">
        <f>+H110</f>
        <v>45809162</v>
      </c>
      <c r="E110" s="43"/>
      <c r="F110" s="43"/>
      <c r="G110" s="43"/>
      <c r="H110" s="55">
        <v>45809162</v>
      </c>
      <c r="I110" s="43"/>
      <c r="J110" s="45"/>
      <c r="K110" s="43"/>
      <c r="L110" s="43"/>
      <c r="M110" s="43"/>
      <c r="N110" s="43"/>
      <c r="O110" s="43"/>
      <c r="P110" s="43"/>
      <c r="Q110" s="46">
        <f>SUM(E110:P110)</f>
        <v>45809162</v>
      </c>
      <c r="R110" s="40">
        <f>+D110-Q110</f>
        <v>0</v>
      </c>
    </row>
    <row r="111" spans="1:18" ht="36.75" hidden="1" thickBot="1" x14ac:dyDescent="0.3">
      <c r="A111" s="25" t="s">
        <v>128</v>
      </c>
      <c r="B111" s="34"/>
      <c r="C111" s="41"/>
      <c r="D111" s="42"/>
      <c r="E111" s="43"/>
      <c r="F111" s="43"/>
      <c r="G111" s="43"/>
      <c r="H111" s="44"/>
      <c r="I111" s="43"/>
      <c r="J111" s="45"/>
      <c r="K111" s="43"/>
      <c r="L111" s="43"/>
      <c r="M111" s="43"/>
      <c r="N111" s="43"/>
      <c r="O111" s="43"/>
      <c r="P111" s="43"/>
      <c r="Q111" s="46"/>
      <c r="R111" s="40"/>
    </row>
    <row r="112" spans="1:18" ht="36.75" hidden="1" thickBot="1" x14ac:dyDescent="0.3">
      <c r="A112" s="25" t="s">
        <v>129</v>
      </c>
      <c r="B112" s="34"/>
      <c r="C112" s="41"/>
      <c r="D112" s="42"/>
      <c r="E112" s="43"/>
      <c r="F112" s="43"/>
      <c r="G112" s="43"/>
      <c r="H112" s="44"/>
      <c r="I112" s="43"/>
      <c r="J112" s="45"/>
      <c r="K112" s="43"/>
      <c r="L112" s="43"/>
      <c r="M112" s="43"/>
      <c r="N112" s="43"/>
      <c r="O112" s="43"/>
      <c r="P112" s="43"/>
      <c r="Q112" s="46"/>
      <c r="R112" s="40"/>
    </row>
    <row r="113" spans="1:18" ht="18.75" hidden="1" thickBot="1" x14ac:dyDescent="0.3">
      <c r="A113" s="25" t="s">
        <v>130</v>
      </c>
      <c r="B113" s="34"/>
      <c r="C113" s="41"/>
      <c r="D113" s="42"/>
      <c r="E113" s="43"/>
      <c r="F113" s="43"/>
      <c r="G113" s="43"/>
      <c r="H113" s="44"/>
      <c r="I113" s="43"/>
      <c r="J113" s="45"/>
      <c r="K113" s="43"/>
      <c r="L113" s="43"/>
      <c r="M113" s="43"/>
      <c r="N113" s="43"/>
      <c r="O113" s="43"/>
      <c r="P113" s="43"/>
      <c r="Q113" s="46">
        <f>SUM(E113:P113)</f>
        <v>0</v>
      </c>
      <c r="R113" s="40">
        <f>+D113-Q113</f>
        <v>0</v>
      </c>
    </row>
    <row r="114" spans="1:18" ht="18.75" hidden="1" thickBot="1" x14ac:dyDescent="0.3">
      <c r="A114" s="25" t="s">
        <v>131</v>
      </c>
      <c r="B114" s="34" t="s">
        <v>30</v>
      </c>
      <c r="C114" s="41"/>
      <c r="D114" s="42"/>
      <c r="E114" s="43"/>
      <c r="F114" s="43"/>
      <c r="G114" s="43"/>
      <c r="H114" s="44"/>
      <c r="I114" s="43"/>
      <c r="J114" s="45"/>
      <c r="K114" s="43"/>
      <c r="L114" s="43"/>
      <c r="M114" s="43"/>
      <c r="N114" s="43"/>
      <c r="O114" s="43"/>
      <c r="P114" s="43"/>
      <c r="Q114" s="46">
        <f>SUM(E114:P114)</f>
        <v>0</v>
      </c>
      <c r="R114" s="40">
        <f>+D114-Q114</f>
        <v>0</v>
      </c>
    </row>
    <row r="115" spans="1:18" ht="18.75" hidden="1" thickBot="1" x14ac:dyDescent="0.3">
      <c r="A115" s="25" t="s">
        <v>132</v>
      </c>
      <c r="B115" s="34" t="s">
        <v>30</v>
      </c>
      <c r="C115" s="41"/>
      <c r="D115" s="42"/>
      <c r="E115" s="43"/>
      <c r="F115" s="43"/>
      <c r="G115" s="43"/>
      <c r="H115" s="44"/>
      <c r="I115" s="43"/>
      <c r="J115" s="45"/>
      <c r="K115" s="43"/>
      <c r="L115" s="43"/>
      <c r="M115" s="43"/>
      <c r="N115" s="43"/>
      <c r="O115" s="43"/>
      <c r="P115" s="43"/>
      <c r="Q115" s="46">
        <f t="shared" si="4"/>
        <v>0</v>
      </c>
      <c r="R115" s="40">
        <f t="shared" si="5"/>
        <v>0</v>
      </c>
    </row>
    <row r="116" spans="1:18" ht="18.75" thickBot="1" x14ac:dyDescent="0.3">
      <c r="A116" s="25" t="s">
        <v>133</v>
      </c>
      <c r="B116" s="34" t="s">
        <v>30</v>
      </c>
      <c r="C116" s="41"/>
      <c r="D116" s="42">
        <f>+H116+J116+M116</f>
        <v>122801714</v>
      </c>
      <c r="E116" s="43"/>
      <c r="F116" s="43"/>
      <c r="G116" s="43"/>
      <c r="H116" s="44">
        <f>18832876+21758374</f>
        <v>40591250</v>
      </c>
      <c r="I116" s="43"/>
      <c r="J116" s="45">
        <f>19061219+22022188</f>
        <v>41083407</v>
      </c>
      <c r="K116" s="43"/>
      <c r="L116" s="43"/>
      <c r="M116" s="43">
        <f>19081471+22045586</f>
        <v>41127057</v>
      </c>
      <c r="N116" s="43"/>
      <c r="O116" s="43"/>
      <c r="P116" s="43"/>
      <c r="Q116" s="46">
        <f t="shared" si="4"/>
        <v>122801714</v>
      </c>
      <c r="R116" s="40">
        <f t="shared" si="5"/>
        <v>0</v>
      </c>
    </row>
    <row r="117" spans="1:18" ht="18.75" hidden="1" thickBot="1" x14ac:dyDescent="0.3">
      <c r="A117" s="25" t="s">
        <v>134</v>
      </c>
      <c r="B117" s="34"/>
      <c r="C117" s="41"/>
      <c r="D117" s="42"/>
      <c r="E117" s="43"/>
      <c r="F117" s="43"/>
      <c r="G117" s="43"/>
      <c r="H117" s="44"/>
      <c r="I117" s="43"/>
      <c r="J117" s="43"/>
      <c r="K117" s="43"/>
      <c r="L117" s="43"/>
      <c r="M117" s="43"/>
      <c r="N117" s="43"/>
      <c r="O117" s="43"/>
      <c r="P117" s="43"/>
      <c r="Q117" s="46"/>
      <c r="R117" s="40"/>
    </row>
    <row r="118" spans="1:18" ht="18.75" hidden="1" thickBot="1" x14ac:dyDescent="0.3">
      <c r="A118" s="25" t="s">
        <v>135</v>
      </c>
      <c r="B118" s="34"/>
      <c r="C118" s="41"/>
      <c r="D118" s="42"/>
      <c r="E118" s="43"/>
      <c r="F118" s="43"/>
      <c r="G118" s="43"/>
      <c r="H118" s="44"/>
      <c r="I118" s="43"/>
      <c r="J118" s="43"/>
      <c r="K118" s="43"/>
      <c r="L118" s="43"/>
      <c r="M118" s="43"/>
      <c r="N118" s="43"/>
      <c r="O118" s="43"/>
      <c r="P118" s="43"/>
      <c r="Q118" s="46"/>
      <c r="R118" s="40"/>
    </row>
    <row r="119" spans="1:18" ht="18.75" hidden="1" thickBot="1" x14ac:dyDescent="0.3">
      <c r="A119" s="25" t="s">
        <v>136</v>
      </c>
      <c r="B119" s="34"/>
      <c r="C119" s="41"/>
      <c r="D119" s="42"/>
      <c r="E119" s="43"/>
      <c r="F119" s="43"/>
      <c r="G119" s="43"/>
      <c r="H119" s="44"/>
      <c r="I119" s="43"/>
      <c r="J119" s="43"/>
      <c r="K119" s="43"/>
      <c r="L119" s="43"/>
      <c r="M119" s="43"/>
      <c r="N119" s="43"/>
      <c r="O119" s="43"/>
      <c r="P119" s="43"/>
      <c r="Q119" s="46"/>
      <c r="R119" s="46"/>
    </row>
    <row r="120" spans="1:18" ht="18.75" hidden="1" thickBot="1" x14ac:dyDescent="0.3">
      <c r="A120" s="25" t="s">
        <v>137</v>
      </c>
      <c r="B120" s="34"/>
      <c r="C120" s="41"/>
      <c r="D120" s="42"/>
      <c r="E120" s="43"/>
      <c r="F120" s="43"/>
      <c r="G120" s="43"/>
      <c r="H120" s="44"/>
      <c r="I120" s="43"/>
      <c r="J120" s="43"/>
      <c r="K120" s="43"/>
      <c r="L120" s="43"/>
      <c r="M120" s="43"/>
      <c r="N120" s="43"/>
      <c r="O120" s="43"/>
      <c r="P120" s="43"/>
      <c r="Q120" s="46"/>
      <c r="R120" s="46"/>
    </row>
    <row r="121" spans="1:18" ht="36.75" hidden="1" thickBot="1" x14ac:dyDescent="0.3">
      <c r="A121" s="25" t="s">
        <v>138</v>
      </c>
      <c r="B121" s="34"/>
      <c r="C121" s="41"/>
      <c r="D121" s="42"/>
      <c r="E121" s="43"/>
      <c r="F121" s="43"/>
      <c r="G121" s="43"/>
      <c r="H121" s="44"/>
      <c r="I121" s="43"/>
      <c r="J121" s="43"/>
      <c r="K121" s="43"/>
      <c r="L121" s="43"/>
      <c r="M121" s="43"/>
      <c r="N121" s="43"/>
      <c r="O121" s="43"/>
      <c r="P121" s="43"/>
      <c r="Q121" s="46"/>
      <c r="R121" s="46"/>
    </row>
    <row r="122" spans="1:18" ht="36.75" hidden="1" thickBot="1" x14ac:dyDescent="0.3">
      <c r="A122" s="25" t="s">
        <v>139</v>
      </c>
      <c r="B122" s="34"/>
      <c r="C122" s="41"/>
      <c r="D122" s="42"/>
      <c r="E122" s="43"/>
      <c r="F122" s="43"/>
      <c r="G122" s="43"/>
      <c r="H122" s="44"/>
      <c r="I122" s="43"/>
      <c r="J122" s="43"/>
      <c r="K122" s="43"/>
      <c r="L122" s="43"/>
      <c r="M122" s="43"/>
      <c r="N122" s="43"/>
      <c r="O122" s="43"/>
      <c r="P122" s="43"/>
      <c r="Q122" s="46"/>
      <c r="R122" s="46"/>
    </row>
    <row r="123" spans="1:18" ht="18.75" hidden="1" thickBot="1" x14ac:dyDescent="0.3">
      <c r="A123" s="25" t="s">
        <v>140</v>
      </c>
      <c r="B123" s="34"/>
      <c r="C123" s="41"/>
      <c r="D123" s="42"/>
      <c r="E123" s="43"/>
      <c r="F123" s="43"/>
      <c r="G123" s="43"/>
      <c r="H123" s="44"/>
      <c r="I123" s="43"/>
      <c r="J123" s="43"/>
      <c r="K123" s="43"/>
      <c r="L123" s="43"/>
      <c r="M123" s="43"/>
      <c r="N123" s="43"/>
      <c r="O123" s="43"/>
      <c r="P123" s="43"/>
      <c r="Q123" s="46"/>
      <c r="R123" s="46"/>
    </row>
    <row r="124" spans="1:18" ht="36.75" hidden="1" thickBot="1" x14ac:dyDescent="0.3">
      <c r="A124" s="25" t="s">
        <v>141</v>
      </c>
      <c r="B124" s="34"/>
      <c r="C124" s="41"/>
      <c r="D124" s="42"/>
      <c r="E124" s="43"/>
      <c r="F124" s="43"/>
      <c r="G124" s="43"/>
      <c r="H124" s="44"/>
      <c r="I124" s="43"/>
      <c r="J124" s="43"/>
      <c r="K124" s="43"/>
      <c r="L124" s="43"/>
      <c r="M124" s="43"/>
      <c r="N124" s="43"/>
      <c r="O124" s="43"/>
      <c r="P124" s="43"/>
      <c r="Q124" s="46"/>
      <c r="R124" s="46"/>
    </row>
    <row r="125" spans="1:18" ht="18.75" hidden="1" thickBot="1" x14ac:dyDescent="0.3">
      <c r="A125" s="25" t="s">
        <v>142</v>
      </c>
      <c r="B125" s="34"/>
      <c r="C125" s="41"/>
      <c r="D125" s="42"/>
      <c r="E125" s="43"/>
      <c r="F125" s="43"/>
      <c r="G125" s="43"/>
      <c r="H125" s="44"/>
      <c r="I125" s="43"/>
      <c r="J125" s="43"/>
      <c r="K125" s="43"/>
      <c r="L125" s="43"/>
      <c r="M125" s="43"/>
      <c r="N125" s="43"/>
      <c r="O125" s="43"/>
      <c r="P125" s="43"/>
      <c r="Q125" s="46"/>
      <c r="R125" s="46"/>
    </row>
    <row r="126" spans="1:18" ht="18.75" hidden="1" thickBot="1" x14ac:dyDescent="0.3">
      <c r="A126" s="25" t="s">
        <v>143</v>
      </c>
      <c r="B126" s="34"/>
      <c r="C126" s="41"/>
      <c r="D126" s="42"/>
      <c r="E126" s="43"/>
      <c r="F126" s="43"/>
      <c r="G126" s="43"/>
      <c r="H126" s="44"/>
      <c r="I126" s="43"/>
      <c r="J126" s="43"/>
      <c r="K126" s="43"/>
      <c r="L126" s="43"/>
      <c r="M126" s="43"/>
      <c r="N126" s="43"/>
      <c r="O126" s="43"/>
      <c r="P126" s="43"/>
      <c r="Q126" s="46"/>
      <c r="R126" s="46"/>
    </row>
    <row r="127" spans="1:18" ht="36.75" hidden="1" thickBot="1" x14ac:dyDescent="0.3">
      <c r="A127" s="25" t="s">
        <v>144</v>
      </c>
      <c r="B127" s="34"/>
      <c r="C127" s="41"/>
      <c r="D127" s="42"/>
      <c r="E127" s="43"/>
      <c r="F127" s="43"/>
      <c r="G127" s="43"/>
      <c r="H127" s="44"/>
      <c r="I127" s="43"/>
      <c r="J127" s="43"/>
      <c r="K127" s="43"/>
      <c r="L127" s="43"/>
      <c r="M127" s="43"/>
      <c r="N127" s="43"/>
      <c r="O127" s="43"/>
      <c r="P127" s="43"/>
      <c r="Q127" s="46"/>
      <c r="R127" s="46"/>
    </row>
    <row r="128" spans="1:18" ht="36.75" hidden="1" thickBot="1" x14ac:dyDescent="0.3">
      <c r="A128" s="25" t="s">
        <v>145</v>
      </c>
      <c r="B128" s="34"/>
      <c r="C128" s="41"/>
      <c r="D128" s="42"/>
      <c r="E128" s="43"/>
      <c r="F128" s="43"/>
      <c r="G128" s="43"/>
      <c r="H128" s="44"/>
      <c r="I128" s="43"/>
      <c r="J128" s="43"/>
      <c r="K128" s="43"/>
      <c r="L128" s="43"/>
      <c r="M128" s="43"/>
      <c r="N128" s="43"/>
      <c r="O128" s="43"/>
      <c r="P128" s="43"/>
      <c r="Q128" s="46"/>
      <c r="R128" s="46"/>
    </row>
    <row r="129" spans="1:18" ht="18.75" hidden="1" thickBot="1" x14ac:dyDescent="0.3">
      <c r="A129" s="25" t="s">
        <v>146</v>
      </c>
      <c r="B129" s="34"/>
      <c r="C129" s="41"/>
      <c r="D129" s="42"/>
      <c r="E129" s="43"/>
      <c r="F129" s="43"/>
      <c r="G129" s="43"/>
      <c r="H129" s="44"/>
      <c r="I129" s="43"/>
      <c r="J129" s="43"/>
      <c r="K129" s="43"/>
      <c r="L129" s="43"/>
      <c r="M129" s="43"/>
      <c r="N129" s="43"/>
      <c r="O129" s="43"/>
      <c r="P129" s="43"/>
      <c r="Q129" s="46"/>
      <c r="R129" s="46"/>
    </row>
    <row r="130" spans="1:18" ht="18.75" hidden="1" thickBot="1" x14ac:dyDescent="0.3">
      <c r="A130" s="25" t="s">
        <v>147</v>
      </c>
      <c r="B130" s="34"/>
      <c r="C130" s="41"/>
      <c r="D130" s="42"/>
      <c r="E130" s="43"/>
      <c r="F130" s="43"/>
      <c r="G130" s="43"/>
      <c r="H130" s="44"/>
      <c r="I130" s="43"/>
      <c r="J130" s="43"/>
      <c r="K130" s="43"/>
      <c r="L130" s="43"/>
      <c r="M130" s="43"/>
      <c r="N130" s="43"/>
      <c r="O130" s="43"/>
      <c r="P130" s="43"/>
      <c r="Q130" s="46">
        <f>SUM(E130:P130)</f>
        <v>0</v>
      </c>
      <c r="R130" s="46">
        <f>+D130-Q130</f>
        <v>0</v>
      </c>
    </row>
    <row r="131" spans="1:18" ht="18.75" thickBot="1" x14ac:dyDescent="0.3">
      <c r="A131" s="56" t="s">
        <v>148</v>
      </c>
      <c r="B131" s="57"/>
      <c r="C131" s="58">
        <f t="shared" ref="C131:R131" si="6">SUM(C15:C130)</f>
        <v>2512514738</v>
      </c>
      <c r="D131" s="59">
        <f t="shared" si="6"/>
        <v>1962925297.6999998</v>
      </c>
      <c r="E131" s="60">
        <f t="shared" si="6"/>
        <v>173293740</v>
      </c>
      <c r="F131" s="60">
        <f t="shared" si="6"/>
        <v>170471745</v>
      </c>
      <c r="G131" s="60">
        <f t="shared" si="6"/>
        <v>181934533</v>
      </c>
      <c r="H131" s="60">
        <f t="shared" si="6"/>
        <v>364780839.10000002</v>
      </c>
      <c r="I131" s="60">
        <f t="shared" si="6"/>
        <v>229886079.59999999</v>
      </c>
      <c r="J131" s="60">
        <f t="shared" si="6"/>
        <v>226354506</v>
      </c>
      <c r="K131" s="60">
        <f t="shared" si="6"/>
        <v>173115255</v>
      </c>
      <c r="L131" s="60">
        <f t="shared" si="6"/>
        <v>194480164</v>
      </c>
      <c r="M131" s="60">
        <f t="shared" si="6"/>
        <v>230460391</v>
      </c>
      <c r="N131" s="60">
        <f t="shared" si="6"/>
        <v>0</v>
      </c>
      <c r="O131" s="60">
        <f t="shared" si="6"/>
        <v>0</v>
      </c>
      <c r="P131" s="60">
        <f t="shared" si="6"/>
        <v>0</v>
      </c>
      <c r="Q131" s="60">
        <f t="shared" si="6"/>
        <v>1944777252.6999998</v>
      </c>
      <c r="R131" s="60">
        <f t="shared" si="6"/>
        <v>18148045</v>
      </c>
    </row>
    <row r="132" spans="1:18" ht="15.75" x14ac:dyDescent="0.25">
      <c r="A132" s="61"/>
      <c r="B132" s="61"/>
      <c r="C132" s="62"/>
      <c r="D132" s="61"/>
      <c r="E132" s="61"/>
      <c r="F132" s="61"/>
      <c r="G132" s="61"/>
      <c r="H132" s="61"/>
      <c r="I132" s="61"/>
      <c r="J132" s="62">
        <v>226354506</v>
      </c>
      <c r="K132" s="61"/>
      <c r="L132" s="61"/>
      <c r="M132" s="61"/>
      <c r="N132" s="61"/>
      <c r="O132" s="61"/>
      <c r="P132" s="61"/>
      <c r="Q132" s="63"/>
      <c r="R132" s="63"/>
    </row>
    <row r="133" spans="1:18" ht="16.5" thickBot="1" x14ac:dyDescent="0.3">
      <c r="A133" s="61"/>
      <c r="B133" s="61"/>
      <c r="C133" s="62"/>
      <c r="D133" s="64"/>
      <c r="E133" s="61"/>
      <c r="F133" s="61"/>
      <c r="G133" s="64"/>
      <c r="H133" s="61"/>
      <c r="I133" s="61"/>
      <c r="J133" s="61"/>
      <c r="K133" s="61"/>
      <c r="L133" s="61"/>
      <c r="M133" s="61"/>
      <c r="N133" s="61"/>
      <c r="O133" s="61"/>
      <c r="P133" s="61"/>
      <c r="Q133" s="63"/>
      <c r="R133" s="63"/>
    </row>
    <row r="134" spans="1:18" ht="18" x14ac:dyDescent="0.25">
      <c r="A134" s="70" t="s">
        <v>149</v>
      </c>
      <c r="B134" s="71"/>
      <c r="C134" s="71"/>
      <c r="D134" s="71"/>
      <c r="E134" s="71"/>
      <c r="F134" s="71"/>
      <c r="G134" s="71"/>
      <c r="H134" s="71"/>
      <c r="I134" s="71"/>
      <c r="J134" s="71"/>
      <c r="K134" s="71"/>
      <c r="L134" s="71"/>
      <c r="M134" s="71"/>
      <c r="N134" s="71"/>
      <c r="O134" s="71"/>
      <c r="P134" s="71"/>
      <c r="Q134" s="71"/>
      <c r="R134" s="72"/>
    </row>
    <row r="135" spans="1:18" ht="18" x14ac:dyDescent="0.25">
      <c r="A135" s="73" t="s">
        <v>150</v>
      </c>
      <c r="B135" s="74"/>
      <c r="C135" s="74"/>
      <c r="D135" s="74"/>
      <c r="E135" s="74"/>
      <c r="F135" s="74"/>
      <c r="G135" s="74"/>
      <c r="H135" s="74"/>
      <c r="I135" s="74"/>
      <c r="J135" s="74"/>
      <c r="K135" s="74"/>
      <c r="L135" s="74"/>
      <c r="M135" s="74"/>
      <c r="N135" s="74"/>
      <c r="O135" s="74"/>
      <c r="P135" s="74"/>
      <c r="Q135" s="74"/>
      <c r="R135" s="75"/>
    </row>
    <row r="136" spans="1:18" ht="18" x14ac:dyDescent="0.25">
      <c r="A136" s="73" t="s">
        <v>151</v>
      </c>
      <c r="B136" s="74"/>
      <c r="C136" s="74"/>
      <c r="D136" s="74"/>
      <c r="E136" s="74"/>
      <c r="F136" s="74"/>
      <c r="G136" s="74"/>
      <c r="H136" s="74"/>
      <c r="I136" s="74"/>
      <c r="J136" s="74"/>
      <c r="K136" s="74"/>
      <c r="L136" s="74"/>
      <c r="M136" s="74"/>
      <c r="N136" s="74"/>
      <c r="O136" s="74"/>
      <c r="P136" s="74"/>
      <c r="Q136" s="74"/>
      <c r="R136" s="75"/>
    </row>
    <row r="137" spans="1:18" ht="18" x14ac:dyDescent="0.25">
      <c r="A137" s="73"/>
      <c r="B137" s="74"/>
      <c r="C137" s="74"/>
      <c r="D137" s="74"/>
      <c r="E137" s="74"/>
      <c r="F137" s="74"/>
      <c r="G137" s="74"/>
      <c r="H137" s="74"/>
      <c r="I137" s="74"/>
      <c r="J137" s="74"/>
      <c r="K137" s="74"/>
      <c r="L137" s="74"/>
      <c r="M137" s="74"/>
      <c r="N137" s="74"/>
      <c r="O137" s="74"/>
      <c r="P137" s="74"/>
      <c r="Q137" s="74"/>
      <c r="R137" s="75"/>
    </row>
    <row r="138" spans="1:18" ht="15.75" thickBot="1" x14ac:dyDescent="0.3">
      <c r="A138" s="65"/>
      <c r="B138" s="66"/>
      <c r="C138" s="67"/>
      <c r="D138" s="66"/>
      <c r="E138" s="66"/>
      <c r="F138" s="66"/>
      <c r="G138" s="66"/>
      <c r="H138" s="66"/>
      <c r="I138" s="66"/>
      <c r="J138" s="66"/>
      <c r="K138" s="66"/>
      <c r="L138" s="66"/>
      <c r="M138" s="66"/>
      <c r="N138" s="66"/>
      <c r="O138" s="66"/>
      <c r="P138" s="66"/>
      <c r="Q138" s="66"/>
      <c r="R138" s="68"/>
    </row>
  </sheetData>
  <mergeCells count="5">
    <mergeCell ref="C6:R6"/>
    <mergeCell ref="A134:R134"/>
    <mergeCell ref="A135:R135"/>
    <mergeCell ref="A136:R136"/>
    <mergeCell ref="A137:R1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Margarita Eraso</cp:lastModifiedBy>
  <dcterms:created xsi:type="dcterms:W3CDTF">2019-10-01T15:20:32Z</dcterms:created>
  <dcterms:modified xsi:type="dcterms:W3CDTF">2019-10-03T11:46:27Z</dcterms:modified>
</cp:coreProperties>
</file>