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SEPTIEMBRE\"/>
    </mc:Choice>
  </mc:AlternateContent>
  <xr:revisionPtr revIDLastSave="0" documentId="8_{FC350E44-F99B-444F-9992-1381E77E0EBB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81" i="1" l="1"/>
  <c r="O81" i="1"/>
  <c r="N81" i="1"/>
  <c r="L81" i="1"/>
  <c r="K81" i="1"/>
  <c r="I81" i="1"/>
  <c r="F81" i="1"/>
  <c r="Q80" i="1"/>
  <c r="R80" i="1" s="1"/>
  <c r="M66" i="1"/>
  <c r="M81" i="1" s="1"/>
  <c r="J66" i="1"/>
  <c r="J81" i="1" s="1"/>
  <c r="H66" i="1"/>
  <c r="Q65" i="1"/>
  <c r="R65" i="1" s="1"/>
  <c r="Q64" i="1"/>
  <c r="R64" i="1" s="1"/>
  <c r="Q63" i="1"/>
  <c r="D63" i="1"/>
  <c r="Q61" i="1"/>
  <c r="D61" i="1"/>
  <c r="Q60" i="1"/>
  <c r="R60" i="1" s="1"/>
  <c r="Q59" i="1"/>
  <c r="D59" i="1"/>
  <c r="R59" i="1" s="1"/>
  <c r="C59" i="1"/>
  <c r="Q58" i="1"/>
  <c r="R58" i="1" s="1"/>
  <c r="Q56" i="1"/>
  <c r="R56" i="1" s="1"/>
  <c r="Q55" i="1"/>
  <c r="D55" i="1"/>
  <c r="Q54" i="1"/>
  <c r="R54" i="1" s="1"/>
  <c r="Q53" i="1"/>
  <c r="R53" i="1" s="1"/>
  <c r="Q52" i="1"/>
  <c r="D52" i="1"/>
  <c r="Q51" i="1"/>
  <c r="D51" i="1"/>
  <c r="Q50" i="1"/>
  <c r="R50" i="1" s="1"/>
  <c r="Q49" i="1"/>
  <c r="R49" i="1" s="1"/>
  <c r="Q48" i="1"/>
  <c r="R48" i="1" s="1"/>
  <c r="Q47" i="1"/>
  <c r="D47" i="1"/>
  <c r="Q46" i="1"/>
  <c r="D46" i="1"/>
  <c r="Q45" i="1"/>
  <c r="D45" i="1"/>
  <c r="Q44" i="1"/>
  <c r="D44" i="1"/>
  <c r="Q43" i="1"/>
  <c r="D43" i="1"/>
  <c r="Q42" i="1"/>
  <c r="R42" i="1" s="1"/>
  <c r="Q41" i="1"/>
  <c r="R41" i="1" s="1"/>
  <c r="Q40" i="1"/>
  <c r="D40" i="1"/>
  <c r="Q39" i="1"/>
  <c r="R39" i="1" s="1"/>
  <c r="Q38" i="1"/>
  <c r="D38" i="1"/>
  <c r="Q37" i="1"/>
  <c r="D37" i="1"/>
  <c r="Q36" i="1"/>
  <c r="D36" i="1"/>
  <c r="D35" i="1"/>
  <c r="Q34" i="1"/>
  <c r="D34" i="1"/>
  <c r="Q33" i="1"/>
  <c r="D33" i="1"/>
  <c r="Q32" i="1"/>
  <c r="D32" i="1"/>
  <c r="C32" i="1"/>
  <c r="Q31" i="1"/>
  <c r="D31" i="1"/>
  <c r="Q30" i="1"/>
  <c r="D30" i="1"/>
  <c r="Q29" i="1"/>
  <c r="R29" i="1" s="1"/>
  <c r="H28" i="1"/>
  <c r="D28" i="1" s="1"/>
  <c r="H27" i="1"/>
  <c r="D27" i="1" s="1"/>
  <c r="G26" i="1"/>
  <c r="D26" i="1" s="1"/>
  <c r="C26" i="1"/>
  <c r="Q25" i="1"/>
  <c r="D25" i="1"/>
  <c r="Q24" i="1"/>
  <c r="R24" i="1" s="1"/>
  <c r="E23" i="1"/>
  <c r="D23" i="1" s="1"/>
  <c r="Q22" i="1"/>
  <c r="D22" i="1"/>
  <c r="C22" i="1"/>
  <c r="Q21" i="1"/>
  <c r="D21" i="1"/>
  <c r="Q20" i="1"/>
  <c r="D20" i="1"/>
  <c r="C20" i="1"/>
  <c r="Q19" i="1"/>
  <c r="D19" i="1"/>
  <c r="C19" i="1"/>
  <c r="Q18" i="1"/>
  <c r="D18" i="1"/>
  <c r="E17" i="1"/>
  <c r="Q16" i="1"/>
  <c r="D16" i="1"/>
  <c r="C16" i="1"/>
  <c r="Q15" i="1"/>
  <c r="D15" i="1"/>
  <c r="C15" i="1"/>
  <c r="R22" i="1" l="1"/>
  <c r="R44" i="1"/>
  <c r="E81" i="1"/>
  <c r="R16" i="1"/>
  <c r="R21" i="1"/>
  <c r="R37" i="1"/>
  <c r="R55" i="1"/>
  <c r="R38" i="1"/>
  <c r="R40" i="1"/>
  <c r="R46" i="1"/>
  <c r="R63" i="1"/>
  <c r="R52" i="1"/>
  <c r="R32" i="1"/>
  <c r="R36" i="1"/>
  <c r="R43" i="1"/>
  <c r="R45" i="1"/>
  <c r="R51" i="1"/>
  <c r="R61" i="1"/>
  <c r="R19" i="1"/>
  <c r="R25" i="1"/>
  <c r="R30" i="1"/>
  <c r="R18" i="1"/>
  <c r="R31" i="1"/>
  <c r="R33" i="1"/>
  <c r="D66" i="1"/>
  <c r="Q66" i="1"/>
  <c r="Q17" i="1"/>
  <c r="R15" i="1"/>
  <c r="R20" i="1"/>
  <c r="R34" i="1"/>
  <c r="R47" i="1"/>
  <c r="G81" i="1"/>
  <c r="C17" i="1"/>
  <c r="Q23" i="1"/>
  <c r="Q26" i="1"/>
  <c r="R26" i="1" s="1"/>
  <c r="Q27" i="1"/>
  <c r="R27" i="1" s="1"/>
  <c r="Q28" i="1"/>
  <c r="R28" i="1" s="1"/>
  <c r="H81" i="1"/>
  <c r="D17" i="1"/>
  <c r="R17" i="1" s="1"/>
  <c r="C23" i="1"/>
  <c r="C81" i="1" l="1"/>
  <c r="R66" i="1"/>
  <c r="Q81" i="1"/>
  <c r="R23" i="1"/>
  <c r="R81" i="1" s="1"/>
  <c r="D81" i="1"/>
</calcChain>
</file>

<file path=xl/sharedStrings.xml><?xml version="1.0" encoding="utf-8"?>
<sst xmlns="http://schemas.openxmlformats.org/spreadsheetml/2006/main" count="124" uniqueCount="101">
  <si>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</si>
  <si>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</si>
  <si>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</si>
  <si>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</si>
  <si>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</si>
  <si>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</si>
  <si>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LA CALERA</t>
  </si>
  <si>
    <t>Rut: 69.060.300-4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</si>
  <si>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</si>
  <si>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</si>
  <si>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</si>
  <si>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</si>
  <si>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</si>
  <si>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</si>
  <si>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</si>
  <si>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</si>
  <si>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</si>
  <si>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</si>
  <si>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</si>
  <si>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</si>
  <si>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</si>
  <si>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</si>
  <si>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</si>
  <si>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</si>
  <si>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</si>
  <si>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</si>
  <si>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</si>
  <si>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</si>
  <si>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TOTAL</t>
  </si>
  <si>
    <t>Percapita anual</t>
  </si>
  <si>
    <t>Ley</t>
  </si>
  <si>
    <t>Desempeño  Dificil</t>
  </si>
  <si>
    <t>Tans a Caregoria C</t>
  </si>
  <si>
    <t>Tans a Caregoria C 2018</t>
  </si>
  <si>
    <t>Conductores</t>
  </si>
  <si>
    <t>Integr. Diferen. Ley 19,813</t>
  </si>
  <si>
    <t>Chile Crece Contigo</t>
  </si>
  <si>
    <t>Descuento Retiro Voluntario Ley 20,157</t>
  </si>
  <si>
    <t>Descuento Retiro Voluntario Ley 20,589</t>
  </si>
  <si>
    <t>Incentivo Retiro + Bonificacion</t>
  </si>
  <si>
    <t>Reforzamiento SAPU</t>
  </si>
  <si>
    <t>SAPU ADD</t>
  </si>
  <si>
    <t>Cirugia Menor</t>
  </si>
  <si>
    <t xml:space="preserve">Resolucion Especialidades </t>
  </si>
  <si>
    <t>C I  Refuerzo Influencia Vacunación Valentina</t>
  </si>
  <si>
    <t>Salud Oral 06 Años</t>
  </si>
  <si>
    <t>Odontologico 60 Años ( Adulto)</t>
  </si>
  <si>
    <t xml:space="preserve"> Cecosf</t>
  </si>
  <si>
    <t>2091-2090</t>
  </si>
  <si>
    <t>(Nuevo) Niños 4° Medio</t>
  </si>
  <si>
    <t>Hombres Escasos Recursos (HER)</t>
  </si>
  <si>
    <t>Odontológico Domiciliaria</t>
  </si>
  <si>
    <t>Mas Sonrisa</t>
  </si>
  <si>
    <t>Sembrando Sonrisas</t>
  </si>
  <si>
    <t>Plan Mantenimiento</t>
  </si>
  <si>
    <t>Adolescentes</t>
  </si>
  <si>
    <t>Mejoria equidad Salud Rural</t>
  </si>
  <si>
    <t>Rehabilitacion Integral</t>
  </si>
  <si>
    <t>Estimulo CESFAM MAIS</t>
  </si>
  <si>
    <t>Acompañamiento Niños Riesgo Social</t>
  </si>
  <si>
    <t>Capacitacion Funcionaria</t>
  </si>
  <si>
    <t>Adultos Atovalentes</t>
  </si>
  <si>
    <t>Imágenes Diagnosticas</t>
  </si>
  <si>
    <t xml:space="preserve">Vacunacion Antiinfluenza AGLReferente Valentina </t>
  </si>
  <si>
    <t>Vida Sana</t>
  </si>
  <si>
    <t>Apoyo a la Gestion Digitadres</t>
  </si>
  <si>
    <t>Subsal CI DR. Armijo Refuerzo medico y Paramedico SAPU</t>
  </si>
  <si>
    <t>Refuerzo Equipo Salud Enfermedades Respiratorias Sapu</t>
  </si>
  <si>
    <t>Mejoram. Acceso Atencion Odontologica</t>
  </si>
  <si>
    <t>APOYO GESTION  UAPO</t>
  </si>
  <si>
    <t>Programa DIR  ( EX-Intervenciones Breves en Alcohol)</t>
  </si>
  <si>
    <t>Apoyo Gestion Buenas Practicas</t>
  </si>
  <si>
    <t>Apoyo a la Gestión Equipamiento Sapu</t>
  </si>
  <si>
    <t>Apoyo a la Gestión vehiculos</t>
  </si>
  <si>
    <t>Apoyo Gestion Puesta en Marcha</t>
  </si>
  <si>
    <t>Fortalecimiento Medicina Familiar</t>
  </si>
  <si>
    <t>Fondo Farmacia Enfermedades Cronicas</t>
  </si>
  <si>
    <t>Fondo Farmacia Enfermedades Cronicas 2018</t>
  </si>
  <si>
    <t>Atención urgencia de Alta Resolutividad SAR</t>
  </si>
  <si>
    <t>Sename</t>
  </si>
  <si>
    <t>Ley 20.645 Mejoramiento Trato al usuario</t>
  </si>
  <si>
    <t>Reajuste Desempeño Colectivo</t>
  </si>
  <si>
    <t>Desempeño Colectivo  Fijo/Variable</t>
  </si>
  <si>
    <t>Brecha Multifactorial Radios</t>
  </si>
  <si>
    <t>Brecha Multifactorial Urgencia Rural</t>
  </si>
  <si>
    <t>Brecha Multifactoria RBC</t>
  </si>
  <si>
    <t>Brecha Multifactorial Difucion de salud</t>
  </si>
  <si>
    <t>Brecha Multifactorial Refuerzo extension horaria</t>
  </si>
  <si>
    <t>Brecha Multifactorial Resolutividad en terreno</t>
  </si>
  <si>
    <t>Brecha multifactorial SUR medio</t>
  </si>
  <si>
    <t>Brecha multifactorial reposicion Ambulancia</t>
  </si>
  <si>
    <t xml:space="preserve">Apoyo Gestion Local Desempeño Dificil </t>
  </si>
  <si>
    <t>Apoyo Gestion Diplomado Salud</t>
  </si>
  <si>
    <t>Brecha multifactorial Compra Computadores</t>
  </si>
  <si>
    <t>Brecha multifactorial Morbilidad Aviador Acevedo</t>
  </si>
  <si>
    <t>Apoyo Gestion Fofar</t>
  </si>
  <si>
    <t>Descuento Pago Imposiciones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</si>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</sst>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_-;\-* #,##0_-;_-* &quot;-&quot;??_-;_-@_-"/>
    <numFmt numFmtId="166" formatCode="_-[$$-340A]\ * #,##0_-;\-[$$-340A]\ * #,##0_-;_-[$$-340A]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man Old Style"/>
      <family val="1"/>
    </font>
    <font>
      <sz val="16"/>
      <name val="Bookman Old Style"/>
      <family val="1"/>
    </font>
    <font>
      <b/>
      <u/>
      <sz val="16"/>
      <name val="Bookman Old Style"/>
      <family val="1"/>
    </font>
    <font>
      <sz val="16"/>
      <color theme="1"/>
      <name val="Bookman Old Style"/>
      <family val="1"/>
    </font>
    <font>
      <b/>
      <i/>
      <sz val="16"/>
      <name val="Bookman Old Style"/>
      <family val="1"/>
    </font>
    <font>
      <b/>
      <i/>
      <u/>
      <sz val="28"/>
      <name val="Bookman Old Style"/>
      <family val="1"/>
    </font>
    <font>
      <b/>
      <i/>
      <u/>
      <sz val="16"/>
      <name val="Bookman Old Style"/>
      <family val="1"/>
    </font>
    <font>
      <sz val="10"/>
      <name val="Arial"/>
      <family val="2"/>
    </font>
    <font>
      <b/>
      <sz val="16"/>
      <color indexed="63"/>
      <name val="Bookman Old Style"/>
      <family val="1"/>
    </font>
    <font>
      <b/>
      <sz val="16"/>
      <color theme="1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/>
    <xf numFmtId="0" fontId="3" fillId="0" borderId="0" xfId="0" applyFont="1" applyFill="1" applyAlignment="1"/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0" xfId="0" applyFont="1" applyFill="1" applyAlignment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65" fontId="3" fillId="0" borderId="0" xfId="1" applyNumberFormat="1" applyFont="1" applyFill="1"/>
    <xf numFmtId="165" fontId="3" fillId="0" borderId="0" xfId="0" applyNumberFormat="1" applyFont="1" applyFill="1"/>
    <xf numFmtId="164" fontId="3" fillId="0" borderId="0" xfId="1" applyFont="1" applyFill="1"/>
    <xf numFmtId="0" fontId="6" fillId="0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2" fillId="3" borderId="4" xfId="2" applyFont="1" applyFill="1" applyBorder="1" applyAlignment="1">
      <alignment horizontal="center" vertical="center" wrapText="1"/>
    </xf>
    <xf numFmtId="166" fontId="2" fillId="0" borderId="7" xfId="2" applyNumberFormat="1" applyFont="1" applyFill="1" applyBorder="1" applyAlignment="1">
      <alignment horizontal="center" vertical="center" wrapText="1"/>
    </xf>
    <xf numFmtId="166" fontId="2" fillId="0" borderId="8" xfId="0" applyNumberFormat="1" applyFont="1" applyFill="1" applyBorder="1" applyAlignment="1">
      <alignment horizontal="right" vertical="center"/>
    </xf>
    <xf numFmtId="166" fontId="2" fillId="0" borderId="9" xfId="1" applyNumberFormat="1" applyFont="1" applyFill="1" applyBorder="1"/>
    <xf numFmtId="166" fontId="2" fillId="4" borderId="8" xfId="1" applyNumberFormat="1" applyFont="1" applyFill="1" applyBorder="1"/>
    <xf numFmtId="166" fontId="2" fillId="5" borderId="9" xfId="1" applyNumberFormat="1" applyFont="1" applyFill="1" applyBorder="1"/>
    <xf numFmtId="166" fontId="2" fillId="0" borderId="10" xfId="2" applyNumberFormat="1" applyFont="1" applyFill="1" applyBorder="1" applyAlignment="1">
      <alignment horizontal="center" vertical="center" wrapText="1"/>
    </xf>
    <xf numFmtId="166" fontId="2" fillId="0" borderId="11" xfId="1" applyNumberFormat="1" applyFont="1" applyFill="1" applyBorder="1"/>
    <xf numFmtId="166" fontId="2" fillId="4" borderId="12" xfId="1" applyNumberFormat="1" applyFont="1" applyFill="1" applyBorder="1"/>
    <xf numFmtId="166" fontId="2" fillId="5" borderId="11" xfId="1" applyNumberFormat="1" applyFont="1" applyFill="1" applyBorder="1"/>
    <xf numFmtId="166" fontId="2" fillId="0" borderId="12" xfId="0" applyNumberFormat="1" applyFont="1" applyFill="1" applyBorder="1" applyAlignment="1">
      <alignment horizontal="right" vertical="center"/>
    </xf>
    <xf numFmtId="166" fontId="2" fillId="0" borderId="11" xfId="0" applyNumberFormat="1" applyFont="1" applyFill="1" applyBorder="1"/>
    <xf numFmtId="166" fontId="2" fillId="0" borderId="10" xfId="2" applyNumberFormat="1" applyFont="1" applyFill="1" applyBorder="1" applyAlignment="1">
      <alignment vertical="center" wrapText="1"/>
    </xf>
    <xf numFmtId="166" fontId="2" fillId="0" borderId="13" xfId="2" applyNumberFormat="1" applyFont="1" applyFill="1" applyBorder="1" applyAlignment="1">
      <alignment vertical="center" wrapText="1"/>
    </xf>
    <xf numFmtId="166" fontId="2" fillId="0" borderId="7" xfId="2" applyNumberFormat="1" applyFont="1" applyFill="1" applyBorder="1" applyAlignment="1">
      <alignment vertical="center" wrapText="1"/>
    </xf>
    <xf numFmtId="166" fontId="2" fillId="0" borderId="14" xfId="2" applyNumberFormat="1" applyFont="1" applyFill="1" applyBorder="1" applyAlignment="1">
      <alignment vertical="center" wrapText="1"/>
    </xf>
    <xf numFmtId="0" fontId="2" fillId="0" borderId="0" xfId="0" applyFont="1" applyFill="1" applyBorder="1"/>
    <xf numFmtId="166" fontId="2" fillId="0" borderId="12" xfId="1" applyNumberFormat="1" applyFont="1" applyFill="1" applyBorder="1"/>
    <xf numFmtId="3" fontId="10" fillId="2" borderId="3" xfId="2" applyNumberFormat="1" applyFont="1" applyFill="1" applyBorder="1" applyAlignment="1">
      <alignment horizontal="left" vertical="center" wrapText="1"/>
    </xf>
    <xf numFmtId="0" fontId="2" fillId="3" borderId="1" xfId="2" applyFont="1" applyFill="1" applyBorder="1" applyAlignment="1">
      <alignment horizontal="center" vertical="center" wrapText="1"/>
    </xf>
    <xf numFmtId="166" fontId="2" fillId="2" borderId="6" xfId="0" applyNumberFormat="1" applyFont="1" applyFill="1" applyBorder="1" applyAlignment="1">
      <alignment horizontal="right" vertical="center"/>
    </xf>
    <xf numFmtId="166" fontId="2" fillId="2" borderId="3" xfId="0" applyNumberFormat="1" applyFont="1" applyFill="1" applyBorder="1" applyAlignment="1">
      <alignment horizontal="right" vertical="center"/>
    </xf>
    <xf numFmtId="166" fontId="2" fillId="2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165" fontId="3" fillId="0" borderId="0" xfId="1" applyNumberFormat="1" applyFont="1" applyFill="1" applyBorder="1"/>
    <xf numFmtId="0" fontId="2" fillId="0" borderId="0" xfId="0" applyFont="1" applyFill="1" applyBorder="1" applyAlignment="1">
      <alignment horizontal="center"/>
    </xf>
    <xf numFmtId="166" fontId="3" fillId="0" borderId="0" xfId="0" applyNumberFormat="1" applyFont="1" applyFill="1" applyBorder="1"/>
    <xf numFmtId="0" fontId="5" fillId="0" borderId="18" xfId="0" applyFont="1" applyFill="1" applyBorder="1"/>
    <xf numFmtId="0" fontId="5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5" fillId="0" borderId="20" xfId="0" applyFont="1" applyFill="1" applyBorder="1"/>
    <xf numFmtId="0" fontId="7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9"/>
  <sheetViews>
    <sheetView tabSelected="1" zoomScale="60" zoomScaleNormal="60" workbookViewId="0">
      <selection activeCell="A67" sqref="A67"/>
    </sheetView>
  </sheetViews>
  <sheetFormatPr baseColWidth="10" defaultRowHeight="15" x14ac:dyDescent="0.25"/>
  <cols>
    <col min="1" max="1" width="64.7109375" bestFit="1" customWidth="1"/>
    <col min="2" max="2" width="46.28515625" bestFit="1" customWidth="1"/>
    <col min="3" max="3" width="30.28515625" bestFit="1" customWidth="1"/>
    <col min="4" max="4" width="45.28515625" bestFit="1" customWidth="1"/>
    <col min="5" max="13" width="27.28515625" bestFit="1" customWidth="1"/>
    <col min="14" max="16" width="20.5703125" bestFit="1" customWidth="1"/>
    <col min="17" max="17" width="30.28515625" bestFit="1" customWidth="1"/>
    <col min="18" max="18" width="25.140625" bestFit="1" customWidth="1"/>
  </cols>
  <sheetData>
    <row r="1" spans="1:18" ht="20.25" x14ac:dyDescent="0.3">
      <c r="A1" s="1" t="s">
        <v>0</v>
      </c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0.25" x14ac:dyDescent="0.3">
      <c r="A2" s="1" t="s">
        <v>1</v>
      </c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0.25" x14ac:dyDescent="0.3">
      <c r="A3" s="1" t="s">
        <v>2</v>
      </c>
      <c r="B3" s="1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x14ac:dyDescent="0.3">
      <c r="A4" s="4" t="s">
        <v>3</v>
      </c>
      <c r="B4" s="4"/>
      <c r="C4" s="5"/>
      <c r="D4" s="6"/>
      <c r="E4" s="6"/>
      <c r="F4" s="6"/>
      <c r="G4" s="6"/>
      <c r="H4" s="6"/>
      <c r="I4" s="6"/>
      <c r="J4" s="6"/>
      <c r="K4" s="7"/>
      <c r="L4" s="7"/>
      <c r="M4" s="7"/>
      <c r="N4" s="7"/>
      <c r="O4" s="7"/>
      <c r="P4" s="3"/>
      <c r="Q4" s="3"/>
      <c r="R4" s="3"/>
    </row>
    <row r="5" spans="1:18" ht="20.25" x14ac:dyDescent="0.3">
      <c r="A5" s="8" t="s">
        <v>4</v>
      </c>
      <c r="B5" s="8"/>
      <c r="C5" s="9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35.25" x14ac:dyDescent="0.5">
      <c r="A6" s="8"/>
      <c r="B6" s="8"/>
      <c r="C6" s="59" t="s">
        <v>5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1:18" ht="20.25" x14ac:dyDescent="0.3">
      <c r="A7" s="8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20.25" x14ac:dyDescent="0.3">
      <c r="A8" s="11" t="s">
        <v>6</v>
      </c>
      <c r="B8" s="11"/>
      <c r="C8" s="12"/>
      <c r="D8" s="1"/>
      <c r="E8" s="4"/>
      <c r="F8" s="3"/>
      <c r="G8" s="3"/>
      <c r="H8" s="7"/>
      <c r="I8" s="7"/>
      <c r="J8" s="3"/>
      <c r="K8" s="3"/>
      <c r="L8" s="3"/>
      <c r="M8" s="3"/>
      <c r="N8" s="3"/>
      <c r="O8" s="3"/>
      <c r="P8" s="3"/>
      <c r="Q8" s="3"/>
      <c r="R8" s="3"/>
    </row>
    <row r="9" spans="1:18" ht="20.25" x14ac:dyDescent="0.3">
      <c r="A9" s="11" t="s">
        <v>7</v>
      </c>
      <c r="B9" s="11"/>
      <c r="C9" s="12"/>
      <c r="D9" s="1"/>
      <c r="E9" s="1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4"/>
      <c r="R9" s="15"/>
    </row>
    <row r="10" spans="1:18" ht="20.25" x14ac:dyDescent="0.3">
      <c r="A10" s="11"/>
      <c r="B10" s="11"/>
      <c r="C10" s="12"/>
      <c r="D10" s="1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20.25" x14ac:dyDescent="0.3">
      <c r="A11" s="16"/>
      <c r="B11" s="16"/>
      <c r="C11" s="1"/>
      <c r="D11" s="1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21" thickBot="1" x14ac:dyDescent="0.35">
      <c r="A12" s="3"/>
      <c r="B12" s="3"/>
      <c r="C12" s="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61.5" thickBot="1" x14ac:dyDescent="0.35">
      <c r="A13" s="3"/>
      <c r="B13" s="17" t="s">
        <v>8</v>
      </c>
      <c r="C13" s="18" t="s">
        <v>9</v>
      </c>
      <c r="D13" s="19" t="s">
        <v>10</v>
      </c>
      <c r="E13" s="17" t="s">
        <v>11</v>
      </c>
      <c r="F13" s="17" t="s">
        <v>12</v>
      </c>
      <c r="G13" s="17" t="s">
        <v>13</v>
      </c>
      <c r="H13" s="19" t="s">
        <v>14</v>
      </c>
      <c r="I13" s="17" t="s">
        <v>15</v>
      </c>
      <c r="J13" s="17" t="s">
        <v>16</v>
      </c>
      <c r="K13" s="17" t="s">
        <v>17</v>
      </c>
      <c r="L13" s="17" t="s">
        <v>18</v>
      </c>
      <c r="M13" s="20" t="s">
        <v>19</v>
      </c>
      <c r="N13" s="20" t="s">
        <v>20</v>
      </c>
      <c r="O13" s="21" t="s">
        <v>21</v>
      </c>
      <c r="P13" s="17" t="s">
        <v>22</v>
      </c>
      <c r="Q13" s="17" t="s">
        <v>23</v>
      </c>
      <c r="R13" s="17" t="s">
        <v>24</v>
      </c>
    </row>
    <row r="14" spans="1:18" ht="21" thickBot="1" x14ac:dyDescent="0.35">
      <c r="A14" s="22" t="s">
        <v>25</v>
      </c>
      <c r="B14" s="23"/>
      <c r="C14" s="24" t="s">
        <v>26</v>
      </c>
      <c r="D14" s="25" t="s">
        <v>26</v>
      </c>
      <c r="E14" s="26" t="s">
        <v>27</v>
      </c>
      <c r="F14" s="26" t="s">
        <v>27</v>
      </c>
      <c r="G14" s="26" t="s">
        <v>27</v>
      </c>
      <c r="H14" s="27" t="s">
        <v>27</v>
      </c>
      <c r="I14" s="26" t="s">
        <v>27</v>
      </c>
      <c r="J14" s="26" t="s">
        <v>27</v>
      </c>
      <c r="K14" s="26" t="s">
        <v>27</v>
      </c>
      <c r="L14" s="26" t="s">
        <v>27</v>
      </c>
      <c r="M14" s="26" t="s">
        <v>27</v>
      </c>
      <c r="N14" s="26" t="s">
        <v>27</v>
      </c>
      <c r="O14" s="26" t="s">
        <v>27</v>
      </c>
      <c r="P14" s="26" t="s">
        <v>27</v>
      </c>
      <c r="Q14" s="26" t="s">
        <v>28</v>
      </c>
      <c r="R14" s="26"/>
    </row>
    <row r="15" spans="1:18" ht="21" thickBot="1" x14ac:dyDescent="0.35">
      <c r="A15" s="17" t="s">
        <v>29</v>
      </c>
      <c r="B15" s="28" t="s">
        <v>30</v>
      </c>
      <c r="C15" s="29">
        <f>+E15*12</f>
        <v>3656230680</v>
      </c>
      <c r="D15" s="30">
        <f>SUM(E15:P15)</f>
        <v>2742173010</v>
      </c>
      <c r="E15" s="31">
        <v>304685890</v>
      </c>
      <c r="F15" s="31">
        <v>304685890</v>
      </c>
      <c r="G15" s="31">
        <v>304685890</v>
      </c>
      <c r="H15" s="32">
        <v>304685890</v>
      </c>
      <c r="I15" s="31">
        <v>304685890</v>
      </c>
      <c r="J15" s="31">
        <v>304685890</v>
      </c>
      <c r="K15" s="31">
        <v>304685890</v>
      </c>
      <c r="L15" s="31">
        <v>304685890</v>
      </c>
      <c r="M15" s="31">
        <v>304685890</v>
      </c>
      <c r="N15" s="31"/>
      <c r="O15" s="31"/>
      <c r="P15" s="31"/>
      <c r="Q15" s="33">
        <f>SUM(E15:P15)</f>
        <v>2742173010</v>
      </c>
      <c r="R15" s="33">
        <f>+D15-Q15</f>
        <v>0</v>
      </c>
    </row>
    <row r="16" spans="1:18" ht="21" thickBot="1" x14ac:dyDescent="0.35">
      <c r="A16" s="17" t="s">
        <v>31</v>
      </c>
      <c r="B16" s="28" t="s">
        <v>30</v>
      </c>
      <c r="C16" s="34">
        <f>+E16*12</f>
        <v>125580828</v>
      </c>
      <c r="D16" s="30">
        <f>SUM(E16:P16)</f>
        <v>94185621</v>
      </c>
      <c r="E16" s="35">
        <v>10465069</v>
      </c>
      <c r="F16" s="35">
        <v>10465069</v>
      </c>
      <c r="G16" s="35">
        <v>10465069</v>
      </c>
      <c r="H16" s="36">
        <v>10465069</v>
      </c>
      <c r="I16" s="35">
        <v>10465069</v>
      </c>
      <c r="J16" s="35">
        <v>10465069</v>
      </c>
      <c r="K16" s="35">
        <v>10465069</v>
      </c>
      <c r="L16" s="35">
        <v>10465069</v>
      </c>
      <c r="M16" s="35">
        <v>10465069</v>
      </c>
      <c r="N16" s="35"/>
      <c r="O16" s="35"/>
      <c r="P16" s="35"/>
      <c r="Q16" s="37">
        <f t="shared" ref="Q16:Q45" si="0">SUM(E16:P16)</f>
        <v>94185621</v>
      </c>
      <c r="R16" s="33">
        <f t="shared" ref="R16:R46" si="1">+D16-Q16</f>
        <v>0</v>
      </c>
    </row>
    <row r="17" spans="1:18" ht="21" thickBot="1" x14ac:dyDescent="0.35">
      <c r="A17" s="17" t="s">
        <v>32</v>
      </c>
      <c r="B17" s="28" t="s">
        <v>30</v>
      </c>
      <c r="C17" s="34">
        <f>+E17*12</f>
        <v>6160716</v>
      </c>
      <c r="D17" s="30">
        <f>SUM(E17:P17)</f>
        <v>4620537</v>
      </c>
      <c r="E17" s="35">
        <f>513393</f>
        <v>513393</v>
      </c>
      <c r="F17" s="35">
        <v>513393</v>
      </c>
      <c r="G17" s="35">
        <v>513393</v>
      </c>
      <c r="H17" s="36">
        <v>513393</v>
      </c>
      <c r="I17" s="35">
        <v>513393</v>
      </c>
      <c r="J17" s="35">
        <v>513393</v>
      </c>
      <c r="K17" s="35">
        <v>513393</v>
      </c>
      <c r="L17" s="35">
        <v>513393</v>
      </c>
      <c r="M17" s="35">
        <v>513393</v>
      </c>
      <c r="N17" s="35"/>
      <c r="O17" s="35"/>
      <c r="P17" s="35"/>
      <c r="Q17" s="37">
        <f t="shared" si="0"/>
        <v>4620537</v>
      </c>
      <c r="R17" s="33">
        <f>+D17-Q17</f>
        <v>0</v>
      </c>
    </row>
    <row r="18" spans="1:18" ht="21" thickBot="1" x14ac:dyDescent="0.35">
      <c r="A18" s="17" t="s">
        <v>33</v>
      </c>
      <c r="B18" s="28"/>
      <c r="C18" s="34"/>
      <c r="D18" s="30">
        <f>+E18</f>
        <v>992064</v>
      </c>
      <c r="E18" s="35">
        <v>992064</v>
      </c>
      <c r="F18" s="35"/>
      <c r="G18" s="35"/>
      <c r="H18" s="36"/>
      <c r="I18" s="35"/>
      <c r="J18" s="35"/>
      <c r="K18" s="35"/>
      <c r="L18" s="35"/>
      <c r="M18" s="35"/>
      <c r="N18" s="35"/>
      <c r="O18" s="35"/>
      <c r="P18" s="35"/>
      <c r="Q18" s="37">
        <f>SUM(E18:H18)</f>
        <v>992064</v>
      </c>
      <c r="R18" s="33">
        <f>+D18-Q18</f>
        <v>0</v>
      </c>
    </row>
    <row r="19" spans="1:18" ht="21" thickBot="1" x14ac:dyDescent="0.35">
      <c r="A19" s="17" t="s">
        <v>34</v>
      </c>
      <c r="B19" s="28" t="s">
        <v>30</v>
      </c>
      <c r="C19" s="34">
        <f>+E19*12</f>
        <v>4635372</v>
      </c>
      <c r="D19" s="38">
        <f>+E19+F19+G19+H19+I19+J19+K19+L19+M19</f>
        <v>4335313</v>
      </c>
      <c r="E19" s="35">
        <v>386281</v>
      </c>
      <c r="F19" s="35">
        <v>386282</v>
      </c>
      <c r="G19" s="35">
        <v>386282</v>
      </c>
      <c r="H19" s="36">
        <v>386282</v>
      </c>
      <c r="I19" s="35">
        <v>386282</v>
      </c>
      <c r="J19" s="35">
        <v>386282</v>
      </c>
      <c r="K19" s="35">
        <v>896168</v>
      </c>
      <c r="L19" s="35">
        <v>483566</v>
      </c>
      <c r="M19" s="35">
        <v>637888</v>
      </c>
      <c r="N19" s="35"/>
      <c r="O19" s="35"/>
      <c r="P19" s="35"/>
      <c r="Q19" s="37">
        <f>SUM(E19:P19)</f>
        <v>4335313</v>
      </c>
      <c r="R19" s="33">
        <f t="shared" si="1"/>
        <v>0</v>
      </c>
    </row>
    <row r="20" spans="1:18" ht="21" thickBot="1" x14ac:dyDescent="0.35">
      <c r="A20" s="17" t="s">
        <v>35</v>
      </c>
      <c r="B20" s="28" t="s">
        <v>30</v>
      </c>
      <c r="C20" s="34">
        <f>+E20*12</f>
        <v>7031172</v>
      </c>
      <c r="D20" s="38">
        <f>+E20+F20+G20+H20+I20+J20+K20+L20+M20</f>
        <v>5273387</v>
      </c>
      <c r="E20" s="35">
        <v>585931</v>
      </c>
      <c r="F20" s="35">
        <v>585932</v>
      </c>
      <c r="G20" s="35">
        <v>585932</v>
      </c>
      <c r="H20" s="36">
        <v>585932</v>
      </c>
      <c r="I20" s="35">
        <v>585932</v>
      </c>
      <c r="J20" s="35">
        <v>585932</v>
      </c>
      <c r="K20" s="35">
        <v>585932</v>
      </c>
      <c r="L20" s="35">
        <v>585932</v>
      </c>
      <c r="M20" s="35">
        <v>585932</v>
      </c>
      <c r="N20" s="35"/>
      <c r="O20" s="35"/>
      <c r="P20" s="35"/>
      <c r="Q20" s="37">
        <f t="shared" si="0"/>
        <v>5273387</v>
      </c>
      <c r="R20" s="33">
        <f t="shared" si="1"/>
        <v>0</v>
      </c>
    </row>
    <row r="21" spans="1:18" ht="21" thickBot="1" x14ac:dyDescent="0.35">
      <c r="A21" s="17" t="s">
        <v>36</v>
      </c>
      <c r="B21" s="28">
        <v>1370</v>
      </c>
      <c r="C21" s="34">
        <v>25414999</v>
      </c>
      <c r="D21" s="38">
        <f>+H21+7625280</f>
        <v>20332779</v>
      </c>
      <c r="E21" s="35"/>
      <c r="F21" s="35"/>
      <c r="G21" s="35"/>
      <c r="H21" s="36">
        <v>12707499</v>
      </c>
      <c r="I21" s="35"/>
      <c r="J21" s="35"/>
      <c r="K21" s="35"/>
      <c r="L21" s="35"/>
      <c r="M21" s="35"/>
      <c r="N21" s="35"/>
      <c r="O21" s="35"/>
      <c r="P21" s="35"/>
      <c r="Q21" s="37">
        <f t="shared" si="0"/>
        <v>12707499</v>
      </c>
      <c r="R21" s="33">
        <f>+D21-Q21</f>
        <v>7625280</v>
      </c>
    </row>
    <row r="22" spans="1:18" ht="41.25" thickBot="1" x14ac:dyDescent="0.35">
      <c r="A22" s="17" t="s">
        <v>37</v>
      </c>
      <c r="B22" s="28" t="s">
        <v>30</v>
      </c>
      <c r="C22" s="34">
        <f>+E22*12</f>
        <v>78711360</v>
      </c>
      <c r="D22" s="38">
        <f>SUM(E22:P22)</f>
        <v>6559280</v>
      </c>
      <c r="E22" s="35">
        <v>6559280</v>
      </c>
      <c r="F22" s="35"/>
      <c r="G22" s="35"/>
      <c r="H22" s="36"/>
      <c r="I22" s="35"/>
      <c r="J22" s="35"/>
      <c r="K22" s="35"/>
      <c r="L22" s="35"/>
      <c r="M22" s="35"/>
      <c r="N22" s="35"/>
      <c r="O22" s="35"/>
      <c r="P22" s="35"/>
      <c r="Q22" s="37">
        <f t="shared" si="0"/>
        <v>6559280</v>
      </c>
      <c r="R22" s="33">
        <f t="shared" si="1"/>
        <v>0</v>
      </c>
    </row>
    <row r="23" spans="1:18" ht="41.25" thickBot="1" x14ac:dyDescent="0.35">
      <c r="A23" s="17" t="s">
        <v>38</v>
      </c>
      <c r="B23" s="28" t="s">
        <v>30</v>
      </c>
      <c r="C23" s="34">
        <f>E23*12</f>
        <v>-11331804</v>
      </c>
      <c r="D23" s="38">
        <f>SUM(E23:P23)</f>
        <v>-7733415</v>
      </c>
      <c r="E23" s="35">
        <f>-944317</f>
        <v>-944317</v>
      </c>
      <c r="F23" s="35">
        <v>-944317</v>
      </c>
      <c r="G23" s="35">
        <v>-944317</v>
      </c>
      <c r="H23" s="36">
        <v>-944317</v>
      </c>
      <c r="I23" s="35">
        <v>-944317</v>
      </c>
      <c r="J23" s="35">
        <v>-944317</v>
      </c>
      <c r="K23" s="35">
        <v>-944317</v>
      </c>
      <c r="L23" s="35">
        <v>-561598</v>
      </c>
      <c r="M23" s="35">
        <v>-561598</v>
      </c>
      <c r="N23" s="35"/>
      <c r="O23" s="35"/>
      <c r="P23" s="35"/>
      <c r="Q23" s="37">
        <f t="shared" si="0"/>
        <v>-7733415</v>
      </c>
      <c r="R23" s="33">
        <f t="shared" si="1"/>
        <v>0</v>
      </c>
    </row>
    <row r="24" spans="1:18" ht="21" thickBot="1" x14ac:dyDescent="0.35">
      <c r="A24" s="17" t="s">
        <v>39</v>
      </c>
      <c r="B24" s="28" t="s">
        <v>30</v>
      </c>
      <c r="C24" s="34"/>
      <c r="D24" s="38">
        <v>79142403</v>
      </c>
      <c r="E24" s="35"/>
      <c r="F24" s="35"/>
      <c r="G24" s="35"/>
      <c r="H24" s="36"/>
      <c r="I24" s="35"/>
      <c r="J24" s="35"/>
      <c r="K24" s="35"/>
      <c r="L24" s="35"/>
      <c r="M24" s="35">
        <v>79142403</v>
      </c>
      <c r="N24" s="35"/>
      <c r="O24" s="35"/>
      <c r="P24" s="35"/>
      <c r="Q24" s="37">
        <f t="shared" si="0"/>
        <v>79142403</v>
      </c>
      <c r="R24" s="33">
        <f t="shared" si="1"/>
        <v>0</v>
      </c>
    </row>
    <row r="25" spans="1:18" ht="21" thickBot="1" x14ac:dyDescent="0.35">
      <c r="A25" s="17" t="s">
        <v>40</v>
      </c>
      <c r="B25" s="28">
        <v>2094</v>
      </c>
      <c r="C25" s="34">
        <v>134754963</v>
      </c>
      <c r="D25" s="38">
        <f>44918321+11229580+11229581+11229580+11229580+11229580</f>
        <v>101066222</v>
      </c>
      <c r="E25" s="35"/>
      <c r="F25" s="39"/>
      <c r="G25" s="35"/>
      <c r="H25" s="36"/>
      <c r="I25" s="35"/>
      <c r="J25" s="35"/>
      <c r="K25" s="35"/>
      <c r="L25" s="35">
        <v>78607062</v>
      </c>
      <c r="M25" s="35"/>
      <c r="N25" s="35"/>
      <c r="O25" s="35"/>
      <c r="P25" s="35"/>
      <c r="Q25" s="37">
        <f>SUM(E25:P25)</f>
        <v>78607062</v>
      </c>
      <c r="R25" s="33">
        <f t="shared" si="1"/>
        <v>22459160</v>
      </c>
    </row>
    <row r="26" spans="1:18" ht="21" thickBot="1" x14ac:dyDescent="0.35">
      <c r="A26" s="17" t="s">
        <v>41</v>
      </c>
      <c r="B26" s="28" t="s">
        <v>30</v>
      </c>
      <c r="C26" s="34">
        <f>+E26*12</f>
        <v>6682704</v>
      </c>
      <c r="D26" s="38">
        <f>SUM(E26:P26)</f>
        <v>5012037</v>
      </c>
      <c r="E26" s="35">
        <v>556892</v>
      </c>
      <c r="F26" s="35">
        <v>556894</v>
      </c>
      <c r="G26" s="35">
        <f>556893</f>
        <v>556893</v>
      </c>
      <c r="H26" s="36">
        <v>556893</v>
      </c>
      <c r="I26" s="35">
        <v>556893</v>
      </c>
      <c r="J26" s="35">
        <v>556893</v>
      </c>
      <c r="K26" s="35">
        <v>556893</v>
      </c>
      <c r="L26" s="35">
        <v>556893</v>
      </c>
      <c r="M26" s="35">
        <v>556893</v>
      </c>
      <c r="N26" s="35"/>
      <c r="O26" s="35"/>
      <c r="P26" s="35"/>
      <c r="Q26" s="37">
        <f>SUM(E26:P26)</f>
        <v>5012037</v>
      </c>
      <c r="R26" s="33">
        <f t="shared" si="1"/>
        <v>0</v>
      </c>
    </row>
    <row r="27" spans="1:18" ht="21" thickBot="1" x14ac:dyDescent="0.35">
      <c r="A27" s="17" t="s">
        <v>42</v>
      </c>
      <c r="B27" s="28">
        <v>1374</v>
      </c>
      <c r="C27" s="40">
        <v>1254400</v>
      </c>
      <c r="D27" s="38">
        <f>+H27</f>
        <v>878080</v>
      </c>
      <c r="E27" s="35"/>
      <c r="F27" s="35"/>
      <c r="G27" s="35"/>
      <c r="H27" s="36">
        <f>+C27*0.7</f>
        <v>878080</v>
      </c>
      <c r="I27" s="35"/>
      <c r="J27" s="35"/>
      <c r="K27" s="35"/>
      <c r="L27" s="35"/>
      <c r="M27" s="35"/>
      <c r="N27" s="35"/>
      <c r="O27" s="35"/>
      <c r="P27" s="35"/>
      <c r="Q27" s="37">
        <f t="shared" si="0"/>
        <v>878080</v>
      </c>
      <c r="R27" s="33">
        <f t="shared" si="1"/>
        <v>0</v>
      </c>
    </row>
    <row r="28" spans="1:18" ht="21" thickBot="1" x14ac:dyDescent="0.35">
      <c r="A28" s="17" t="s">
        <v>43</v>
      </c>
      <c r="B28" s="28">
        <v>1374</v>
      </c>
      <c r="C28" s="40">
        <v>67658012</v>
      </c>
      <c r="D28" s="38">
        <f>+H28</f>
        <v>47360608.399999999</v>
      </c>
      <c r="E28" s="35"/>
      <c r="F28" s="35"/>
      <c r="G28" s="35"/>
      <c r="H28" s="36">
        <f>+C28*0.7</f>
        <v>47360608.399999999</v>
      </c>
      <c r="I28" s="35"/>
      <c r="J28" s="35"/>
      <c r="K28" s="35"/>
      <c r="L28" s="35"/>
      <c r="M28" s="35"/>
      <c r="N28" s="35"/>
      <c r="O28" s="35"/>
      <c r="P28" s="35"/>
      <c r="Q28" s="37">
        <f t="shared" si="0"/>
        <v>47360608.399999999</v>
      </c>
      <c r="R28" s="33">
        <f t="shared" si="1"/>
        <v>0</v>
      </c>
    </row>
    <row r="29" spans="1:18" ht="41.25" thickBot="1" x14ac:dyDescent="0.35">
      <c r="A29" s="17" t="s">
        <v>44</v>
      </c>
      <c r="B29" s="28">
        <v>3989</v>
      </c>
      <c r="C29" s="34">
        <v>1162050</v>
      </c>
      <c r="D29" s="38"/>
      <c r="E29" s="35"/>
      <c r="F29" s="35"/>
      <c r="G29" s="35"/>
      <c r="H29" s="36"/>
      <c r="I29" s="35"/>
      <c r="J29" s="35"/>
      <c r="K29" s="35"/>
      <c r="L29" s="35"/>
      <c r="M29" s="35"/>
      <c r="N29" s="35"/>
      <c r="O29" s="35"/>
      <c r="P29" s="35"/>
      <c r="Q29" s="37">
        <f t="shared" si="0"/>
        <v>0</v>
      </c>
      <c r="R29" s="33">
        <f t="shared" si="1"/>
        <v>0</v>
      </c>
    </row>
    <row r="30" spans="1:18" ht="21" thickBot="1" x14ac:dyDescent="0.35">
      <c r="A30" s="17" t="s">
        <v>45</v>
      </c>
      <c r="B30" s="28">
        <v>2092</v>
      </c>
      <c r="C30" s="42">
        <v>790696</v>
      </c>
      <c r="D30" s="38">
        <f>+H30</f>
        <v>553487.19999999995</v>
      </c>
      <c r="E30" s="35"/>
      <c r="F30" s="35"/>
      <c r="G30" s="35"/>
      <c r="H30" s="36">
        <v>553487.19999999995</v>
      </c>
      <c r="I30" s="35"/>
      <c r="J30" s="35"/>
      <c r="K30" s="35"/>
      <c r="L30" s="35"/>
      <c r="M30" s="35"/>
      <c r="N30" s="35"/>
      <c r="O30" s="35"/>
      <c r="P30" s="35"/>
      <c r="Q30" s="37">
        <f t="shared" si="0"/>
        <v>553487.19999999995</v>
      </c>
      <c r="R30" s="33">
        <f t="shared" si="1"/>
        <v>0</v>
      </c>
    </row>
    <row r="31" spans="1:18" ht="21" thickBot="1" x14ac:dyDescent="0.35">
      <c r="A31" s="17" t="s">
        <v>46</v>
      </c>
      <c r="B31" s="28">
        <v>2092</v>
      </c>
      <c r="C31" s="34">
        <v>27783000</v>
      </c>
      <c r="D31" s="38">
        <f>+H31</f>
        <v>19448100</v>
      </c>
      <c r="E31" s="35"/>
      <c r="F31" s="35"/>
      <c r="G31" s="35"/>
      <c r="H31" s="36">
        <v>19448100</v>
      </c>
      <c r="I31" s="35"/>
      <c r="J31" s="35"/>
      <c r="K31" s="35"/>
      <c r="L31" s="35"/>
      <c r="M31" s="35"/>
      <c r="N31" s="35"/>
      <c r="O31" s="35"/>
      <c r="P31" s="35"/>
      <c r="Q31" s="37">
        <f t="shared" si="0"/>
        <v>19448100</v>
      </c>
      <c r="R31" s="33">
        <f t="shared" si="1"/>
        <v>0</v>
      </c>
    </row>
    <row r="32" spans="1:18" ht="21" thickBot="1" x14ac:dyDescent="0.35">
      <c r="A32" s="17" t="s">
        <v>47</v>
      </c>
      <c r="B32" s="28" t="s">
        <v>48</v>
      </c>
      <c r="C32" s="41">
        <f>66561095+107012144</f>
        <v>173573239</v>
      </c>
      <c r="D32" s="38">
        <f>+H32+2+14464437+23100204+20293103+14464437</f>
        <v>130179929</v>
      </c>
      <c r="E32" s="35"/>
      <c r="F32" s="35"/>
      <c r="G32" s="35"/>
      <c r="H32" s="36">
        <v>57857746</v>
      </c>
      <c r="I32" s="35">
        <v>14464437</v>
      </c>
      <c r="J32" s="35"/>
      <c r="K32" s="35">
        <v>14464437</v>
      </c>
      <c r="L32" s="35"/>
      <c r="M32" s="35"/>
      <c r="N32" s="35"/>
      <c r="O32" s="35"/>
      <c r="P32" s="35"/>
      <c r="Q32" s="37">
        <f>SUM(E32:P32)</f>
        <v>86786620</v>
      </c>
      <c r="R32" s="33">
        <f t="shared" si="1"/>
        <v>43393309</v>
      </c>
    </row>
    <row r="33" spans="1:18" ht="21" thickBot="1" x14ac:dyDescent="0.35">
      <c r="A33" s="17" t="s">
        <v>49</v>
      </c>
      <c r="B33" s="28">
        <v>2093</v>
      </c>
      <c r="C33" s="43">
        <v>3890110</v>
      </c>
      <c r="D33" s="38">
        <f>+H33</f>
        <v>2723077</v>
      </c>
      <c r="E33" s="35"/>
      <c r="F33" s="35"/>
      <c r="G33" s="35"/>
      <c r="H33" s="36">
        <v>2723077</v>
      </c>
      <c r="I33" s="35"/>
      <c r="J33" s="35"/>
      <c r="K33" s="35"/>
      <c r="L33" s="35"/>
      <c r="M33" s="35"/>
      <c r="N33" s="35"/>
      <c r="O33" s="35"/>
      <c r="P33" s="35"/>
      <c r="Q33" s="37">
        <f t="shared" si="0"/>
        <v>2723077</v>
      </c>
      <c r="R33" s="33">
        <f t="shared" si="1"/>
        <v>0</v>
      </c>
    </row>
    <row r="34" spans="1:18" ht="21" thickBot="1" x14ac:dyDescent="0.35">
      <c r="A34" s="17" t="s">
        <v>50</v>
      </c>
      <c r="B34" s="28">
        <v>2093</v>
      </c>
      <c r="C34" s="43">
        <v>6251595</v>
      </c>
      <c r="D34" s="38">
        <f>+H34</f>
        <v>4376116.5</v>
      </c>
      <c r="E34" s="35"/>
      <c r="F34" s="35"/>
      <c r="G34" s="35"/>
      <c r="H34" s="36">
        <v>4376116.5</v>
      </c>
      <c r="I34" s="35"/>
      <c r="J34" s="35"/>
      <c r="K34" s="35"/>
      <c r="L34" s="35"/>
      <c r="M34" s="35"/>
      <c r="N34" s="35"/>
      <c r="O34" s="35"/>
      <c r="P34" s="35"/>
      <c r="Q34" s="37">
        <f t="shared" si="0"/>
        <v>4376116.5</v>
      </c>
      <c r="R34" s="33">
        <f t="shared" si="1"/>
        <v>0</v>
      </c>
    </row>
    <row r="35" spans="1:18" ht="21" thickBot="1" x14ac:dyDescent="0.35">
      <c r="A35" s="17" t="s">
        <v>51</v>
      </c>
      <c r="B35" s="28">
        <v>2093</v>
      </c>
      <c r="C35" s="43">
        <v>8758499</v>
      </c>
      <c r="D35" s="38">
        <f>+H35</f>
        <v>6130949.2999999998</v>
      </c>
      <c r="E35" s="35"/>
      <c r="F35" s="35"/>
      <c r="G35" s="35"/>
      <c r="H35" s="36">
        <v>6130949.2999999998</v>
      </c>
      <c r="I35" s="35"/>
      <c r="J35" s="35"/>
      <c r="K35" s="35"/>
      <c r="L35" s="35"/>
      <c r="M35" s="35"/>
      <c r="N35" s="35"/>
      <c r="O35" s="35"/>
      <c r="P35" s="35"/>
      <c r="Q35" s="37"/>
      <c r="R35" s="33"/>
    </row>
    <row r="36" spans="1:18" ht="21" thickBot="1" x14ac:dyDescent="0.35">
      <c r="A36" s="17" t="s">
        <v>52</v>
      </c>
      <c r="B36" s="28">
        <v>2093</v>
      </c>
      <c r="C36" s="43">
        <v>61087014</v>
      </c>
      <c r="D36" s="38">
        <f>+H36</f>
        <v>42760909.799999997</v>
      </c>
      <c r="E36" s="35"/>
      <c r="F36" s="35"/>
      <c r="G36" s="35"/>
      <c r="H36" s="36">
        <v>42760909.799999997</v>
      </c>
      <c r="I36" s="35"/>
      <c r="J36" s="35"/>
      <c r="K36" s="35"/>
      <c r="L36" s="35"/>
      <c r="M36" s="35"/>
      <c r="N36" s="35"/>
      <c r="O36" s="35"/>
      <c r="P36" s="35"/>
      <c r="Q36" s="37">
        <f t="shared" si="0"/>
        <v>42760909.799999997</v>
      </c>
      <c r="R36" s="33">
        <f t="shared" si="1"/>
        <v>0</v>
      </c>
    </row>
    <row r="37" spans="1:18" ht="21" thickBot="1" x14ac:dyDescent="0.35">
      <c r="A37" s="17" t="s">
        <v>53</v>
      </c>
      <c r="B37" s="28">
        <v>1548</v>
      </c>
      <c r="C37" s="42">
        <v>7251008</v>
      </c>
      <c r="D37" s="38">
        <f>+H37</f>
        <v>5075706</v>
      </c>
      <c r="E37" s="35"/>
      <c r="F37" s="35"/>
      <c r="G37" s="35"/>
      <c r="H37" s="36">
        <v>5075706</v>
      </c>
      <c r="I37" s="35"/>
      <c r="J37" s="35"/>
      <c r="K37" s="35"/>
      <c r="L37" s="35"/>
      <c r="M37" s="35"/>
      <c r="N37" s="35"/>
      <c r="O37" s="35"/>
      <c r="P37" s="35"/>
      <c r="Q37" s="37">
        <f t="shared" si="0"/>
        <v>5075706</v>
      </c>
      <c r="R37" s="33">
        <f t="shared" si="1"/>
        <v>0</v>
      </c>
    </row>
    <row r="38" spans="1:18" ht="21" thickBot="1" x14ac:dyDescent="0.35">
      <c r="A38" s="17" t="s">
        <v>54</v>
      </c>
      <c r="B38" s="28">
        <v>3967</v>
      </c>
      <c r="C38" s="34">
        <v>12954182</v>
      </c>
      <c r="D38" s="38">
        <f>+J38</f>
        <v>9067927</v>
      </c>
      <c r="E38" s="35"/>
      <c r="F38" s="35"/>
      <c r="G38" s="35"/>
      <c r="H38" s="36"/>
      <c r="I38" s="35"/>
      <c r="J38" s="35">
        <v>9067927</v>
      </c>
      <c r="K38" s="35"/>
      <c r="L38" s="35"/>
      <c r="M38" s="35"/>
      <c r="N38" s="35"/>
      <c r="O38" s="35"/>
      <c r="P38" s="35"/>
      <c r="Q38" s="37">
        <f t="shared" si="0"/>
        <v>9067927</v>
      </c>
      <c r="R38" s="33">
        <f t="shared" si="1"/>
        <v>0</v>
      </c>
    </row>
    <row r="39" spans="1:18" ht="21" thickBot="1" x14ac:dyDescent="0.35">
      <c r="A39" s="17" t="s">
        <v>55</v>
      </c>
      <c r="B39" s="28">
        <v>1372</v>
      </c>
      <c r="C39" s="34">
        <v>8683502</v>
      </c>
      <c r="D39" s="38">
        <v>6078451</v>
      </c>
      <c r="E39" s="35"/>
      <c r="F39" s="35"/>
      <c r="G39" s="35"/>
      <c r="H39" s="36">
        <v>6078451</v>
      </c>
      <c r="I39" s="35"/>
      <c r="J39" s="35"/>
      <c r="K39" s="35"/>
      <c r="L39" s="35"/>
      <c r="M39" s="35"/>
      <c r="N39" s="35"/>
      <c r="O39" s="35"/>
      <c r="P39" s="35"/>
      <c r="Q39" s="37">
        <f>SUM(E39:P39)</f>
        <v>6078451</v>
      </c>
      <c r="R39" s="33">
        <f t="shared" si="1"/>
        <v>0</v>
      </c>
    </row>
    <row r="40" spans="1:18" ht="21" thickBot="1" x14ac:dyDescent="0.35">
      <c r="A40" s="17" t="s">
        <v>56</v>
      </c>
      <c r="B40" s="28">
        <v>2086</v>
      </c>
      <c r="C40" s="34">
        <v>9000000</v>
      </c>
      <c r="D40" s="38">
        <f>+J40</f>
        <v>5400000</v>
      </c>
      <c r="E40" s="35"/>
      <c r="F40" s="35"/>
      <c r="G40" s="35"/>
      <c r="H40" s="36"/>
      <c r="I40" s="35"/>
      <c r="J40" s="35">
        <v>5400000</v>
      </c>
      <c r="K40" s="35"/>
      <c r="L40" s="35"/>
      <c r="M40" s="35"/>
      <c r="N40" s="35"/>
      <c r="O40" s="35"/>
      <c r="P40" s="35"/>
      <c r="Q40" s="37">
        <f t="shared" si="0"/>
        <v>5400000</v>
      </c>
      <c r="R40" s="33">
        <f t="shared" si="1"/>
        <v>0</v>
      </c>
    </row>
    <row r="41" spans="1:18" ht="21" thickBot="1" x14ac:dyDescent="0.35">
      <c r="A41" s="17" t="s">
        <v>57</v>
      </c>
      <c r="B41" s="28">
        <v>1375</v>
      </c>
      <c r="C41" s="34">
        <v>59344318</v>
      </c>
      <c r="D41" s="38">
        <v>41541023</v>
      </c>
      <c r="E41" s="35"/>
      <c r="F41" s="35"/>
      <c r="G41" s="35"/>
      <c r="H41" s="36"/>
      <c r="I41" s="35"/>
      <c r="J41" s="35"/>
      <c r="K41" s="35"/>
      <c r="L41" s="35">
        <v>41541023</v>
      </c>
      <c r="M41" s="35"/>
      <c r="N41" s="35"/>
      <c r="O41" s="35"/>
      <c r="P41" s="35"/>
      <c r="Q41" s="37">
        <f t="shared" si="0"/>
        <v>41541023</v>
      </c>
      <c r="R41" s="33">
        <f t="shared" si="1"/>
        <v>0</v>
      </c>
    </row>
    <row r="42" spans="1:18" ht="21" thickBot="1" x14ac:dyDescent="0.35">
      <c r="A42" s="17" t="s">
        <v>58</v>
      </c>
      <c r="B42" s="28">
        <v>2083</v>
      </c>
      <c r="C42" s="34">
        <v>10939568</v>
      </c>
      <c r="D42" s="38">
        <v>7657697</v>
      </c>
      <c r="E42" s="35"/>
      <c r="F42" s="35"/>
      <c r="G42" s="35"/>
      <c r="H42" s="36"/>
      <c r="I42" s="35"/>
      <c r="J42" s="35"/>
      <c r="K42" s="35"/>
      <c r="L42" s="35">
        <v>7657697</v>
      </c>
      <c r="M42" s="35"/>
      <c r="N42" s="35"/>
      <c r="O42" s="35"/>
      <c r="P42" s="35"/>
      <c r="Q42" s="37">
        <f t="shared" si="0"/>
        <v>7657697</v>
      </c>
      <c r="R42" s="33">
        <f t="shared" si="1"/>
        <v>0</v>
      </c>
    </row>
    <row r="43" spans="1:18" ht="21" thickBot="1" x14ac:dyDescent="0.35">
      <c r="A43" s="17" t="s">
        <v>59</v>
      </c>
      <c r="B43" s="28">
        <v>1373</v>
      </c>
      <c r="C43" s="34">
        <v>23780107</v>
      </c>
      <c r="D43" s="38">
        <f>SUM(E43:G43)</f>
        <v>16646074</v>
      </c>
      <c r="E43" s="35"/>
      <c r="F43" s="35"/>
      <c r="G43" s="35">
        <v>16646074</v>
      </c>
      <c r="H43" s="36"/>
      <c r="I43" s="35"/>
      <c r="J43" s="35"/>
      <c r="K43" s="35"/>
      <c r="L43" s="35"/>
      <c r="M43" s="35"/>
      <c r="N43" s="35"/>
      <c r="O43" s="35"/>
      <c r="P43" s="35"/>
      <c r="Q43" s="37">
        <f>SUM(E43:P43)</f>
        <v>16646074</v>
      </c>
      <c r="R43" s="33">
        <f t="shared" si="1"/>
        <v>0</v>
      </c>
    </row>
    <row r="44" spans="1:18" ht="21" thickBot="1" x14ac:dyDescent="0.35">
      <c r="A44" s="17" t="s">
        <v>60</v>
      </c>
      <c r="B44" s="28">
        <v>3774</v>
      </c>
      <c r="C44" s="34">
        <v>5715578</v>
      </c>
      <c r="D44" s="38">
        <f>+J44</f>
        <v>4000905</v>
      </c>
      <c r="E44" s="35"/>
      <c r="F44" s="35"/>
      <c r="G44" s="35"/>
      <c r="H44" s="36"/>
      <c r="I44" s="35"/>
      <c r="J44" s="35">
        <v>4000905</v>
      </c>
      <c r="K44" s="35"/>
      <c r="L44" s="35"/>
      <c r="M44" s="35"/>
      <c r="N44" s="35"/>
      <c r="O44" s="35"/>
      <c r="P44" s="35"/>
      <c r="Q44" s="37">
        <f t="shared" si="0"/>
        <v>4000905</v>
      </c>
      <c r="R44" s="33">
        <f t="shared" si="1"/>
        <v>0</v>
      </c>
    </row>
    <row r="45" spans="1:18" ht="21" thickBot="1" x14ac:dyDescent="0.35">
      <c r="A45" s="17" t="s">
        <v>61</v>
      </c>
      <c r="B45" s="28">
        <v>1377</v>
      </c>
      <c r="C45" s="34">
        <v>56980574</v>
      </c>
      <c r="D45" s="38">
        <f>SUM(E45:G45)</f>
        <v>39886402</v>
      </c>
      <c r="E45" s="35"/>
      <c r="F45" s="35"/>
      <c r="G45" s="35">
        <v>39886402</v>
      </c>
      <c r="H45" s="36"/>
      <c r="I45" s="35"/>
      <c r="J45" s="35"/>
      <c r="K45" s="35"/>
      <c r="L45" s="35"/>
      <c r="M45" s="35"/>
      <c r="N45" s="35"/>
      <c r="O45" s="35"/>
      <c r="P45" s="35"/>
      <c r="Q45" s="37">
        <f t="shared" si="0"/>
        <v>39886402</v>
      </c>
      <c r="R45" s="33">
        <f t="shared" si="1"/>
        <v>0</v>
      </c>
    </row>
    <row r="46" spans="1:18" ht="21" thickBot="1" x14ac:dyDescent="0.35">
      <c r="A46" s="17" t="s">
        <v>62</v>
      </c>
      <c r="B46" s="28">
        <v>2089</v>
      </c>
      <c r="C46" s="34">
        <v>41896500</v>
      </c>
      <c r="D46" s="38">
        <f>+H46</f>
        <v>29327550</v>
      </c>
      <c r="E46" s="35"/>
      <c r="F46" s="35"/>
      <c r="G46" s="35"/>
      <c r="H46" s="36">
        <v>29327550</v>
      </c>
      <c r="I46" s="35"/>
      <c r="J46" s="35"/>
      <c r="K46" s="35"/>
      <c r="L46" s="35"/>
      <c r="M46" s="35"/>
      <c r="N46" s="35"/>
      <c r="O46" s="35"/>
      <c r="P46" s="35"/>
      <c r="Q46" s="37">
        <f t="shared" ref="Q46:Q66" si="2">SUM(E46:P46)</f>
        <v>29327550</v>
      </c>
      <c r="R46" s="33">
        <f t="shared" si="1"/>
        <v>0</v>
      </c>
    </row>
    <row r="47" spans="1:18" ht="41.25" thickBot="1" x14ac:dyDescent="0.35">
      <c r="A47" s="17" t="s">
        <v>63</v>
      </c>
      <c r="B47" s="28">
        <v>2081</v>
      </c>
      <c r="C47" s="34">
        <v>312425</v>
      </c>
      <c r="D47" s="38">
        <f>+H47</f>
        <v>312425</v>
      </c>
      <c r="E47" s="35"/>
      <c r="F47" s="35"/>
      <c r="G47" s="35"/>
      <c r="H47" s="36">
        <v>312425</v>
      </c>
      <c r="I47" s="35"/>
      <c r="J47" s="35"/>
      <c r="K47" s="35"/>
      <c r="L47" s="35"/>
      <c r="M47" s="35"/>
      <c r="N47" s="35"/>
      <c r="O47" s="35"/>
      <c r="P47" s="35"/>
      <c r="Q47" s="37">
        <f t="shared" si="2"/>
        <v>312425</v>
      </c>
      <c r="R47" s="33">
        <f t="shared" ref="R47:R66" si="3">+D47-Q47</f>
        <v>0</v>
      </c>
    </row>
    <row r="48" spans="1:18" ht="21" thickBot="1" x14ac:dyDescent="0.35">
      <c r="A48" s="17" t="s">
        <v>64</v>
      </c>
      <c r="B48" s="28">
        <v>1543</v>
      </c>
      <c r="C48" s="34">
        <v>20963886</v>
      </c>
      <c r="D48" s="38">
        <v>14674720</v>
      </c>
      <c r="E48" s="35"/>
      <c r="F48" s="35"/>
      <c r="G48" s="35">
        <v>14674720</v>
      </c>
      <c r="H48" s="36"/>
      <c r="I48" s="35"/>
      <c r="J48" s="35"/>
      <c r="K48" s="35"/>
      <c r="L48" s="35"/>
      <c r="M48" s="35"/>
      <c r="N48" s="35"/>
      <c r="O48" s="35"/>
      <c r="P48" s="35"/>
      <c r="Q48" s="37">
        <f t="shared" si="2"/>
        <v>14674720</v>
      </c>
      <c r="R48" s="33">
        <f t="shared" si="3"/>
        <v>0</v>
      </c>
    </row>
    <row r="49" spans="1:18" ht="21" thickBot="1" x14ac:dyDescent="0.35">
      <c r="A49" s="17" t="s">
        <v>65</v>
      </c>
      <c r="B49" s="28">
        <v>3305</v>
      </c>
      <c r="C49" s="34">
        <v>4244455</v>
      </c>
      <c r="D49" s="38"/>
      <c r="E49" s="35"/>
      <c r="F49" s="35"/>
      <c r="G49" s="35"/>
      <c r="H49" s="36"/>
      <c r="I49" s="35"/>
      <c r="J49" s="35"/>
      <c r="K49" s="35"/>
      <c r="L49" s="35"/>
      <c r="M49" s="35"/>
      <c r="N49" s="35"/>
      <c r="O49" s="35"/>
      <c r="P49" s="35"/>
      <c r="Q49" s="37">
        <f t="shared" si="2"/>
        <v>0</v>
      </c>
      <c r="R49" s="33">
        <f t="shared" si="3"/>
        <v>0</v>
      </c>
    </row>
    <row r="50" spans="1:18" ht="41.25" thickBot="1" x14ac:dyDescent="0.35">
      <c r="A50" s="17" t="s">
        <v>66</v>
      </c>
      <c r="B50" s="28">
        <v>4983</v>
      </c>
      <c r="C50" s="34">
        <v>5417793</v>
      </c>
      <c r="D50" s="38">
        <v>5417793</v>
      </c>
      <c r="E50" s="35"/>
      <c r="F50" s="35"/>
      <c r="G50" s="35"/>
      <c r="H50" s="36"/>
      <c r="I50" s="35"/>
      <c r="J50" s="35"/>
      <c r="K50" s="35"/>
      <c r="L50" s="35"/>
      <c r="M50" s="35">
        <v>1805931</v>
      </c>
      <c r="N50" s="35"/>
      <c r="O50" s="35"/>
      <c r="P50" s="35"/>
      <c r="Q50" s="37">
        <f t="shared" si="2"/>
        <v>1805931</v>
      </c>
      <c r="R50" s="33">
        <f t="shared" si="3"/>
        <v>3611862</v>
      </c>
    </row>
    <row r="51" spans="1:18" ht="41.25" thickBot="1" x14ac:dyDescent="0.35">
      <c r="A51" s="17" t="s">
        <v>67</v>
      </c>
      <c r="B51" s="28">
        <v>3990</v>
      </c>
      <c r="C51" s="34">
        <v>2159389</v>
      </c>
      <c r="D51" s="38">
        <f>+J51</f>
        <v>1439593</v>
      </c>
      <c r="E51" s="35"/>
      <c r="F51" s="35"/>
      <c r="G51" s="35"/>
      <c r="H51" s="36"/>
      <c r="I51" s="35"/>
      <c r="J51" s="35">
        <v>1439593</v>
      </c>
      <c r="K51" s="35"/>
      <c r="L51" s="35"/>
      <c r="M51" s="35"/>
      <c r="N51" s="35"/>
      <c r="O51" s="35"/>
      <c r="P51" s="35"/>
      <c r="Q51" s="37">
        <f t="shared" si="2"/>
        <v>1439593</v>
      </c>
      <c r="R51" s="33">
        <f t="shared" si="3"/>
        <v>0</v>
      </c>
    </row>
    <row r="52" spans="1:18" ht="41.25" thickBot="1" x14ac:dyDescent="0.35">
      <c r="A52" s="17" t="s">
        <v>68</v>
      </c>
      <c r="B52" s="28">
        <v>1376</v>
      </c>
      <c r="C52" s="34">
        <v>58040358</v>
      </c>
      <c r="D52" s="38">
        <f>+H52</f>
        <v>40628251</v>
      </c>
      <c r="E52" s="35"/>
      <c r="F52" s="35"/>
      <c r="G52" s="35"/>
      <c r="H52" s="36">
        <v>40628251</v>
      </c>
      <c r="I52" s="35"/>
      <c r="J52" s="35"/>
      <c r="K52" s="35"/>
      <c r="L52" s="35"/>
      <c r="M52" s="35"/>
      <c r="N52" s="35"/>
      <c r="O52" s="35"/>
      <c r="P52" s="35"/>
      <c r="Q52" s="37">
        <f t="shared" si="2"/>
        <v>40628251</v>
      </c>
      <c r="R52" s="33">
        <f t="shared" si="3"/>
        <v>0</v>
      </c>
    </row>
    <row r="53" spans="1:18" ht="21" thickBot="1" x14ac:dyDescent="0.35">
      <c r="A53" s="17" t="s">
        <v>69</v>
      </c>
      <c r="B53" s="28">
        <v>3775</v>
      </c>
      <c r="C53" s="34">
        <v>39375909</v>
      </c>
      <c r="D53" s="38"/>
      <c r="E53" s="35"/>
      <c r="F53" s="35"/>
      <c r="G53" s="35"/>
      <c r="H53" s="36"/>
      <c r="I53" s="35"/>
      <c r="J53" s="35"/>
      <c r="K53" s="35"/>
      <c r="L53" s="35"/>
      <c r="M53" s="35"/>
      <c r="N53" s="35"/>
      <c r="O53" s="35"/>
      <c r="P53" s="35"/>
      <c r="Q53" s="37">
        <f t="shared" si="2"/>
        <v>0</v>
      </c>
      <c r="R53" s="33">
        <f t="shared" si="3"/>
        <v>0</v>
      </c>
    </row>
    <row r="54" spans="1:18" ht="41.25" thickBot="1" x14ac:dyDescent="0.35">
      <c r="A54" s="17" t="s">
        <v>70</v>
      </c>
      <c r="B54" s="28">
        <v>1544</v>
      </c>
      <c r="C54" s="34">
        <v>10044519</v>
      </c>
      <c r="D54" s="38">
        <v>7003163</v>
      </c>
      <c r="E54" s="35"/>
      <c r="F54" s="35"/>
      <c r="G54" s="35">
        <v>7003163</v>
      </c>
      <c r="H54" s="36"/>
      <c r="I54" s="35"/>
      <c r="J54" s="35"/>
      <c r="K54" s="35"/>
      <c r="L54" s="35"/>
      <c r="M54" s="35"/>
      <c r="N54" s="35"/>
      <c r="O54" s="35"/>
      <c r="P54" s="35"/>
      <c r="Q54" s="37">
        <f t="shared" si="2"/>
        <v>7003163</v>
      </c>
      <c r="R54" s="33">
        <f t="shared" si="3"/>
        <v>0</v>
      </c>
    </row>
    <row r="55" spans="1:18" ht="21" thickBot="1" x14ac:dyDescent="0.35">
      <c r="A55" s="17" t="s">
        <v>71</v>
      </c>
      <c r="B55" s="28">
        <v>3776</v>
      </c>
      <c r="C55" s="34">
        <v>19878363</v>
      </c>
      <c r="D55" s="38">
        <f>+J55</f>
        <v>13914600</v>
      </c>
      <c r="E55" s="35"/>
      <c r="F55" s="35"/>
      <c r="G55" s="35"/>
      <c r="H55" s="36"/>
      <c r="I55" s="35"/>
      <c r="J55" s="35">
        <v>13914600</v>
      </c>
      <c r="K55" s="35"/>
      <c r="L55" s="35"/>
      <c r="M55" s="35"/>
      <c r="N55" s="35"/>
      <c r="O55" s="35"/>
      <c r="P55" s="35"/>
      <c r="Q55" s="37">
        <f t="shared" si="2"/>
        <v>13914600</v>
      </c>
      <c r="R55" s="33">
        <f t="shared" si="3"/>
        <v>0</v>
      </c>
    </row>
    <row r="56" spans="1:18" ht="21" thickBot="1" x14ac:dyDescent="0.35">
      <c r="A56" s="17" t="s">
        <v>72</v>
      </c>
      <c r="B56" s="28">
        <v>4985</v>
      </c>
      <c r="C56" s="34">
        <v>47421500</v>
      </c>
      <c r="D56" s="38"/>
      <c r="E56" s="35"/>
      <c r="F56" s="35"/>
      <c r="G56" s="35"/>
      <c r="H56" s="36"/>
      <c r="I56" s="35"/>
      <c r="J56" s="35"/>
      <c r="K56" s="35"/>
      <c r="L56" s="35"/>
      <c r="M56" s="35"/>
      <c r="N56" s="35"/>
      <c r="O56" s="35"/>
      <c r="P56" s="35"/>
      <c r="Q56" s="37">
        <f t="shared" si="2"/>
        <v>0</v>
      </c>
      <c r="R56" s="33">
        <f t="shared" si="3"/>
        <v>0</v>
      </c>
    </row>
    <row r="57" spans="1:18" ht="21" thickBot="1" x14ac:dyDescent="0.35">
      <c r="A57" s="17" t="s">
        <v>73</v>
      </c>
      <c r="B57" s="28">
        <v>4984</v>
      </c>
      <c r="C57" s="34">
        <v>69915100</v>
      </c>
      <c r="D57" s="38"/>
      <c r="E57" s="35"/>
      <c r="F57" s="35"/>
      <c r="G57" s="35"/>
      <c r="H57" s="36"/>
      <c r="I57" s="35"/>
      <c r="J57" s="35"/>
      <c r="K57" s="35"/>
      <c r="L57" s="35"/>
      <c r="M57" s="35"/>
      <c r="N57" s="35"/>
      <c r="O57" s="35"/>
      <c r="P57" s="35"/>
      <c r="Q57" s="37"/>
      <c r="R57" s="33"/>
    </row>
    <row r="58" spans="1:18" ht="21" thickBot="1" x14ac:dyDescent="0.35">
      <c r="A58" s="17" t="s">
        <v>74</v>
      </c>
      <c r="B58" s="28">
        <v>4986</v>
      </c>
      <c r="C58" s="34">
        <v>186636952</v>
      </c>
      <c r="D58" s="38"/>
      <c r="E58" s="35"/>
      <c r="F58" s="35"/>
      <c r="G58" s="35"/>
      <c r="H58" s="36"/>
      <c r="I58" s="35"/>
      <c r="J58" s="35"/>
      <c r="K58" s="35"/>
      <c r="L58" s="35"/>
      <c r="M58" s="35"/>
      <c r="N58" s="35"/>
      <c r="O58" s="35"/>
      <c r="P58" s="35"/>
      <c r="Q58" s="37">
        <f t="shared" si="2"/>
        <v>0</v>
      </c>
      <c r="R58" s="33">
        <f t="shared" si="3"/>
        <v>0</v>
      </c>
    </row>
    <row r="59" spans="1:18" ht="21" thickBot="1" x14ac:dyDescent="0.35">
      <c r="A59" s="17" t="s">
        <v>75</v>
      </c>
      <c r="B59" s="28"/>
      <c r="C59" s="34">
        <f>+E59*12</f>
        <v>13008180</v>
      </c>
      <c r="D59" s="38">
        <f>+E59+F59+G59+H59+I59+J59+K59+L59+M59</f>
        <v>9756143</v>
      </c>
      <c r="E59" s="35">
        <v>1084015</v>
      </c>
      <c r="F59" s="35">
        <v>1084016</v>
      </c>
      <c r="G59" s="35">
        <v>1084016</v>
      </c>
      <c r="H59" s="36">
        <v>1084016</v>
      </c>
      <c r="I59" s="35">
        <v>1084016</v>
      </c>
      <c r="J59" s="35">
        <v>1084016</v>
      </c>
      <c r="K59" s="35">
        <v>1084016</v>
      </c>
      <c r="L59" s="35">
        <v>1084016</v>
      </c>
      <c r="M59" s="35">
        <v>1084016</v>
      </c>
      <c r="N59" s="35"/>
      <c r="O59" s="35"/>
      <c r="P59" s="35"/>
      <c r="Q59" s="37">
        <f t="shared" si="2"/>
        <v>9756143</v>
      </c>
      <c r="R59" s="33">
        <f t="shared" si="3"/>
        <v>0</v>
      </c>
    </row>
    <row r="60" spans="1:18" ht="41.25" thickBot="1" x14ac:dyDescent="0.35">
      <c r="A60" s="17" t="s">
        <v>76</v>
      </c>
      <c r="B60" s="28">
        <v>1371</v>
      </c>
      <c r="C60" s="34">
        <v>172255420</v>
      </c>
      <c r="D60" s="38">
        <v>120578794</v>
      </c>
      <c r="E60" s="35"/>
      <c r="F60" s="35"/>
      <c r="G60" s="35">
        <v>120578794</v>
      </c>
      <c r="H60" s="36"/>
      <c r="I60" s="35"/>
      <c r="J60" s="35"/>
      <c r="K60" s="35"/>
      <c r="L60" s="35"/>
      <c r="M60" s="35"/>
      <c r="N60" s="35"/>
      <c r="O60" s="35"/>
      <c r="P60" s="35"/>
      <c r="Q60" s="37">
        <f t="shared" si="2"/>
        <v>120578794</v>
      </c>
      <c r="R60" s="33">
        <f t="shared" si="3"/>
        <v>0</v>
      </c>
    </row>
    <row r="61" spans="1:18" ht="41.25" thickBot="1" x14ac:dyDescent="0.35">
      <c r="A61" s="17" t="s">
        <v>77</v>
      </c>
      <c r="B61" s="28"/>
      <c r="C61" s="34"/>
      <c r="D61" s="38">
        <f>+E61</f>
        <v>3000000</v>
      </c>
      <c r="E61" s="35">
        <v>3000000</v>
      </c>
      <c r="F61" s="35"/>
      <c r="G61" s="35"/>
      <c r="H61" s="36"/>
      <c r="I61" s="35"/>
      <c r="J61" s="35"/>
      <c r="K61" s="35"/>
      <c r="L61" s="35"/>
      <c r="M61" s="35"/>
      <c r="N61" s="35"/>
      <c r="O61" s="35"/>
      <c r="P61" s="35"/>
      <c r="Q61" s="37">
        <f>SUBTOTAL(9,E61:J61)</f>
        <v>3000000</v>
      </c>
      <c r="R61" s="33">
        <f>+D61-Q61</f>
        <v>0</v>
      </c>
    </row>
    <row r="62" spans="1:18" ht="41.25" hidden="1" thickBot="1" x14ac:dyDescent="0.35">
      <c r="A62" s="17" t="s">
        <v>78</v>
      </c>
      <c r="B62" s="28"/>
      <c r="C62" s="34"/>
      <c r="D62" s="38"/>
      <c r="E62" s="35"/>
      <c r="F62" s="35"/>
      <c r="G62" s="35"/>
      <c r="H62" s="36"/>
      <c r="I62" s="35"/>
      <c r="J62" s="35"/>
      <c r="K62" s="35"/>
      <c r="L62" s="35"/>
      <c r="M62" s="35"/>
      <c r="N62" s="35"/>
      <c r="O62" s="35"/>
      <c r="P62" s="35"/>
      <c r="Q62" s="37"/>
      <c r="R62" s="33"/>
    </row>
    <row r="63" spans="1:18" ht="21" thickBot="1" x14ac:dyDescent="0.35">
      <c r="A63" s="17" t="s">
        <v>79</v>
      </c>
      <c r="B63" s="28">
        <v>2084</v>
      </c>
      <c r="C63" s="34">
        <v>17597575</v>
      </c>
      <c r="D63" s="38">
        <f>+H63</f>
        <v>12318302</v>
      </c>
      <c r="E63" s="35"/>
      <c r="F63" s="35"/>
      <c r="G63" s="35"/>
      <c r="H63" s="36">
        <v>12318302</v>
      </c>
      <c r="I63" s="35"/>
      <c r="J63" s="35"/>
      <c r="K63" s="35"/>
      <c r="L63" s="35"/>
      <c r="M63" s="35"/>
      <c r="N63" s="35"/>
      <c r="O63" s="35"/>
      <c r="P63" s="35"/>
      <c r="Q63" s="37">
        <f t="shared" si="2"/>
        <v>12318302</v>
      </c>
      <c r="R63" s="33">
        <f t="shared" si="3"/>
        <v>0</v>
      </c>
    </row>
    <row r="64" spans="1:18" ht="41.25" hidden="1" thickBot="1" x14ac:dyDescent="0.35">
      <c r="A64" s="17" t="s">
        <v>80</v>
      </c>
      <c r="B64" s="28" t="s">
        <v>30</v>
      </c>
      <c r="C64" s="34"/>
      <c r="D64" s="38"/>
      <c r="E64" s="35"/>
      <c r="F64" s="35"/>
      <c r="G64" s="35"/>
      <c r="H64" s="36"/>
      <c r="I64" s="35"/>
      <c r="J64" s="35"/>
      <c r="K64" s="35"/>
      <c r="L64" s="35"/>
      <c r="M64" s="35"/>
      <c r="N64" s="35"/>
      <c r="O64" s="35"/>
      <c r="P64" s="35"/>
      <c r="Q64" s="37">
        <f t="shared" si="2"/>
        <v>0</v>
      </c>
      <c r="R64" s="33">
        <f t="shared" si="3"/>
        <v>0</v>
      </c>
    </row>
    <row r="65" spans="1:18" ht="21" hidden="1" thickBot="1" x14ac:dyDescent="0.35">
      <c r="A65" s="17" t="s">
        <v>81</v>
      </c>
      <c r="B65" s="28" t="s">
        <v>30</v>
      </c>
      <c r="C65" s="34"/>
      <c r="D65" s="38"/>
      <c r="E65" s="35"/>
      <c r="F65" s="35"/>
      <c r="G65" s="35"/>
      <c r="H65" s="36"/>
      <c r="I65" s="35"/>
      <c r="J65" s="35"/>
      <c r="K65" s="35"/>
      <c r="L65" s="35"/>
      <c r="M65" s="35"/>
      <c r="N65" s="35"/>
      <c r="O65" s="35"/>
      <c r="P65" s="35"/>
      <c r="Q65" s="37">
        <f t="shared" si="2"/>
        <v>0</v>
      </c>
      <c r="R65" s="33">
        <f t="shared" si="3"/>
        <v>0</v>
      </c>
    </row>
    <row r="66" spans="1:18" ht="21" thickBot="1" x14ac:dyDescent="0.35">
      <c r="A66" s="17" t="s">
        <v>82</v>
      </c>
      <c r="B66" s="28" t="s">
        <v>30</v>
      </c>
      <c r="C66" s="34"/>
      <c r="D66" s="38">
        <f>+H66+J66+M66</f>
        <v>286233975</v>
      </c>
      <c r="E66" s="35"/>
      <c r="F66" s="35"/>
      <c r="G66" s="35"/>
      <c r="H66" s="36">
        <f>43973252+50804063</f>
        <v>94777315</v>
      </c>
      <c r="I66" s="35"/>
      <c r="J66" s="35">
        <f>44326449+51212123</f>
        <v>95538572</v>
      </c>
      <c r="K66" s="35"/>
      <c r="L66" s="35"/>
      <c r="M66" s="35">
        <f>44502531+51415557</f>
        <v>95918088</v>
      </c>
      <c r="N66" s="35"/>
      <c r="O66" s="35"/>
      <c r="P66" s="35"/>
      <c r="Q66" s="37">
        <f t="shared" si="2"/>
        <v>286233975</v>
      </c>
      <c r="R66" s="33">
        <f t="shared" si="3"/>
        <v>0</v>
      </c>
    </row>
    <row r="67" spans="1:18" ht="21" hidden="1" thickBot="1" x14ac:dyDescent="0.35">
      <c r="A67" s="17" t="s">
        <v>83</v>
      </c>
      <c r="B67" s="28"/>
      <c r="C67" s="34"/>
      <c r="D67" s="38"/>
      <c r="E67" s="35"/>
      <c r="F67" s="35"/>
      <c r="G67" s="35"/>
      <c r="H67" s="36"/>
      <c r="I67" s="35"/>
      <c r="J67" s="35"/>
      <c r="K67" s="35"/>
      <c r="L67" s="35"/>
      <c r="M67" s="35"/>
      <c r="N67" s="35"/>
      <c r="O67" s="35"/>
      <c r="P67" s="35"/>
      <c r="Q67" s="37"/>
      <c r="R67" s="33"/>
    </row>
    <row r="68" spans="1:18" ht="21" hidden="1" thickBot="1" x14ac:dyDescent="0.35">
      <c r="A68" s="17" t="s">
        <v>84</v>
      </c>
      <c r="B68" s="28"/>
      <c r="C68" s="34"/>
      <c r="D68" s="38"/>
      <c r="E68" s="35"/>
      <c r="F68" s="35"/>
      <c r="G68" s="35"/>
      <c r="H68" s="36"/>
      <c r="I68" s="35"/>
      <c r="J68" s="35"/>
      <c r="K68" s="35"/>
      <c r="L68" s="35"/>
      <c r="M68" s="35"/>
      <c r="N68" s="35"/>
      <c r="O68" s="35"/>
      <c r="P68" s="35"/>
      <c r="Q68" s="37"/>
      <c r="R68" s="37"/>
    </row>
    <row r="69" spans="1:18" ht="21" hidden="1" thickBot="1" x14ac:dyDescent="0.35">
      <c r="A69" s="17" t="s">
        <v>85</v>
      </c>
      <c r="B69" s="28"/>
      <c r="C69" s="34"/>
      <c r="D69" s="38"/>
      <c r="E69" s="35"/>
      <c r="F69" s="35"/>
      <c r="G69" s="35"/>
      <c r="H69" s="36"/>
      <c r="I69" s="35"/>
      <c r="J69" s="35"/>
      <c r="K69" s="35"/>
      <c r="L69" s="35"/>
      <c r="M69" s="35"/>
      <c r="N69" s="35"/>
      <c r="O69" s="35"/>
      <c r="P69" s="35"/>
      <c r="Q69" s="37"/>
      <c r="R69" s="37"/>
    </row>
    <row r="70" spans="1:18" ht="21" hidden="1" thickBot="1" x14ac:dyDescent="0.35">
      <c r="A70" s="17" t="s">
        <v>86</v>
      </c>
      <c r="B70" s="28"/>
      <c r="C70" s="34"/>
      <c r="D70" s="38"/>
      <c r="E70" s="35"/>
      <c r="F70" s="35"/>
      <c r="G70" s="35"/>
      <c r="H70" s="36"/>
      <c r="I70" s="35"/>
      <c r="J70" s="35"/>
      <c r="K70" s="35"/>
      <c r="L70" s="35"/>
      <c r="M70" s="35"/>
      <c r="N70" s="35"/>
      <c r="O70" s="35"/>
      <c r="P70" s="35"/>
      <c r="Q70" s="37"/>
      <c r="R70" s="37"/>
    </row>
    <row r="71" spans="1:18" ht="41.25" hidden="1" thickBot="1" x14ac:dyDescent="0.35">
      <c r="A71" s="17" t="s">
        <v>87</v>
      </c>
      <c r="B71" s="28"/>
      <c r="C71" s="34"/>
      <c r="D71" s="38"/>
      <c r="E71" s="35"/>
      <c r="F71" s="35"/>
      <c r="G71" s="35"/>
      <c r="H71" s="36"/>
      <c r="I71" s="35"/>
      <c r="J71" s="35"/>
      <c r="K71" s="35"/>
      <c r="L71" s="35"/>
      <c r="M71" s="35"/>
      <c r="N71" s="35"/>
      <c r="O71" s="35"/>
      <c r="P71" s="35"/>
      <c r="Q71" s="37"/>
      <c r="R71" s="37"/>
    </row>
    <row r="72" spans="1:18" ht="41.25" hidden="1" thickBot="1" x14ac:dyDescent="0.35">
      <c r="A72" s="17" t="s">
        <v>88</v>
      </c>
      <c r="B72" s="28"/>
      <c r="C72" s="34"/>
      <c r="D72" s="38"/>
      <c r="E72" s="35"/>
      <c r="F72" s="35"/>
      <c r="G72" s="35"/>
      <c r="H72" s="36"/>
      <c r="I72" s="35"/>
      <c r="J72" s="35"/>
      <c r="K72" s="35"/>
      <c r="L72" s="35"/>
      <c r="M72" s="35"/>
      <c r="N72" s="35"/>
      <c r="O72" s="35"/>
      <c r="P72" s="35"/>
      <c r="Q72" s="37"/>
      <c r="R72" s="37"/>
    </row>
    <row r="73" spans="1:18" ht="21" hidden="1" thickBot="1" x14ac:dyDescent="0.35">
      <c r="A73" s="17" t="s">
        <v>89</v>
      </c>
      <c r="B73" s="28"/>
      <c r="C73" s="34"/>
      <c r="D73" s="38"/>
      <c r="E73" s="35"/>
      <c r="F73" s="35"/>
      <c r="G73" s="35"/>
      <c r="H73" s="36"/>
      <c r="I73" s="35"/>
      <c r="J73" s="35"/>
      <c r="K73" s="35"/>
      <c r="L73" s="35"/>
      <c r="M73" s="35"/>
      <c r="N73" s="35"/>
      <c r="O73" s="35"/>
      <c r="P73" s="35"/>
      <c r="Q73" s="37"/>
      <c r="R73" s="37"/>
    </row>
    <row r="74" spans="1:18" ht="41.25" hidden="1" thickBot="1" x14ac:dyDescent="0.35">
      <c r="A74" s="17" t="s">
        <v>90</v>
      </c>
      <c r="B74" s="28"/>
      <c r="C74" s="34"/>
      <c r="D74" s="38"/>
      <c r="E74" s="35"/>
      <c r="F74" s="35"/>
      <c r="G74" s="35"/>
      <c r="H74" s="36"/>
      <c r="I74" s="35"/>
      <c r="J74" s="35"/>
      <c r="K74" s="35"/>
      <c r="L74" s="35"/>
      <c r="M74" s="35"/>
      <c r="N74" s="35"/>
      <c r="O74" s="35"/>
      <c r="P74" s="35"/>
      <c r="Q74" s="37"/>
      <c r="R74" s="37"/>
    </row>
    <row r="75" spans="1:18" ht="21" hidden="1" thickBot="1" x14ac:dyDescent="0.35">
      <c r="A75" s="17" t="s">
        <v>91</v>
      </c>
      <c r="B75" s="28"/>
      <c r="C75" s="34"/>
      <c r="D75" s="38"/>
      <c r="E75" s="35"/>
      <c r="F75" s="35"/>
      <c r="G75" s="35"/>
      <c r="H75" s="36"/>
      <c r="I75" s="35"/>
      <c r="J75" s="35"/>
      <c r="K75" s="35"/>
      <c r="L75" s="35"/>
      <c r="M75" s="35"/>
      <c r="N75" s="35"/>
      <c r="O75" s="35"/>
      <c r="P75" s="35"/>
      <c r="Q75" s="37"/>
      <c r="R75" s="37"/>
    </row>
    <row r="76" spans="1:18" ht="21" hidden="1" thickBot="1" x14ac:dyDescent="0.35">
      <c r="A76" s="17" t="s">
        <v>92</v>
      </c>
      <c r="B76" s="28"/>
      <c r="C76" s="34"/>
      <c r="D76" s="38"/>
      <c r="E76" s="35"/>
      <c r="F76" s="35"/>
      <c r="G76" s="35"/>
      <c r="H76" s="36"/>
      <c r="I76" s="35"/>
      <c r="J76" s="35"/>
      <c r="K76" s="35"/>
      <c r="L76" s="35"/>
      <c r="M76" s="35"/>
      <c r="N76" s="35"/>
      <c r="O76" s="35"/>
      <c r="P76" s="35"/>
      <c r="Q76" s="37"/>
      <c r="R76" s="37"/>
    </row>
    <row r="77" spans="1:18" ht="41.25" hidden="1" thickBot="1" x14ac:dyDescent="0.35">
      <c r="A77" s="17" t="s">
        <v>93</v>
      </c>
      <c r="B77" s="28"/>
      <c r="C77" s="34"/>
      <c r="D77" s="38"/>
      <c r="E77" s="35"/>
      <c r="F77" s="35"/>
      <c r="G77" s="35"/>
      <c r="H77" s="36"/>
      <c r="I77" s="35"/>
      <c r="J77" s="35"/>
      <c r="K77" s="35"/>
      <c r="L77" s="35"/>
      <c r="M77" s="35"/>
      <c r="N77" s="35"/>
      <c r="O77" s="35"/>
      <c r="P77" s="35"/>
      <c r="Q77" s="37"/>
      <c r="R77" s="37"/>
    </row>
    <row r="78" spans="1:18" ht="41.25" hidden="1" thickBot="1" x14ac:dyDescent="0.35">
      <c r="A78" s="17" t="s">
        <v>94</v>
      </c>
      <c r="B78" s="28"/>
      <c r="C78" s="34"/>
      <c r="D78" s="38"/>
      <c r="E78" s="35"/>
      <c r="F78" s="35"/>
      <c r="G78" s="35"/>
      <c r="H78" s="36"/>
      <c r="I78" s="35"/>
      <c r="J78" s="35"/>
      <c r="K78" s="35"/>
      <c r="L78" s="35"/>
      <c r="M78" s="35"/>
      <c r="N78" s="35"/>
      <c r="O78" s="35"/>
      <c r="P78" s="35"/>
      <c r="Q78" s="37"/>
      <c r="R78" s="37"/>
    </row>
    <row r="79" spans="1:18" ht="21" hidden="1" thickBot="1" x14ac:dyDescent="0.35">
      <c r="A79" s="17" t="s">
        <v>95</v>
      </c>
      <c r="B79" s="28"/>
      <c r="C79" s="34"/>
      <c r="D79" s="38"/>
      <c r="E79" s="35"/>
      <c r="F79" s="35"/>
      <c r="G79" s="35"/>
      <c r="H79" s="45"/>
      <c r="I79" s="35"/>
      <c r="J79" s="35"/>
      <c r="K79" s="35"/>
      <c r="L79" s="35"/>
      <c r="M79" s="35"/>
      <c r="N79" s="35"/>
      <c r="O79" s="35"/>
      <c r="P79" s="35"/>
      <c r="Q79" s="37"/>
      <c r="R79" s="37"/>
    </row>
    <row r="80" spans="1:18" ht="21" hidden="1" thickBot="1" x14ac:dyDescent="0.35">
      <c r="A80" s="17" t="s">
        <v>96</v>
      </c>
      <c r="B80" s="28"/>
      <c r="C80" s="34"/>
      <c r="D80" s="38"/>
      <c r="E80" s="35"/>
      <c r="F80" s="35"/>
      <c r="G80" s="35"/>
      <c r="H80" s="45"/>
      <c r="I80" s="35"/>
      <c r="J80" s="35"/>
      <c r="K80" s="35"/>
      <c r="L80" s="35"/>
      <c r="M80" s="35"/>
      <c r="N80" s="35"/>
      <c r="O80" s="35"/>
      <c r="P80" s="35"/>
      <c r="Q80" s="37">
        <f>SUM(E80:P80)</f>
        <v>0</v>
      </c>
      <c r="R80" s="37">
        <f>+D80-Q80</f>
        <v>0</v>
      </c>
    </row>
    <row r="81" spans="1:18" ht="21" thickBot="1" x14ac:dyDescent="0.3">
      <c r="A81" s="46" t="s">
        <v>97</v>
      </c>
      <c r="B81" s="47"/>
      <c r="C81" s="48">
        <f t="shared" ref="C81:R81" si="4">SUM(C15:C80)</f>
        <v>5289896766</v>
      </c>
      <c r="D81" s="49">
        <f t="shared" si="4"/>
        <v>3990329989.2000003</v>
      </c>
      <c r="E81" s="50">
        <f t="shared" si="4"/>
        <v>327884498</v>
      </c>
      <c r="F81" s="50">
        <f t="shared" si="4"/>
        <v>317333159</v>
      </c>
      <c r="G81" s="50">
        <f t="shared" si="4"/>
        <v>516122311</v>
      </c>
      <c r="H81" s="50">
        <f t="shared" si="4"/>
        <v>700647731.20000005</v>
      </c>
      <c r="I81" s="50">
        <f t="shared" si="4"/>
        <v>331797595</v>
      </c>
      <c r="J81" s="50">
        <f t="shared" si="4"/>
        <v>446694755</v>
      </c>
      <c r="K81" s="50">
        <f t="shared" si="4"/>
        <v>332307481</v>
      </c>
      <c r="L81" s="50">
        <f t="shared" si="4"/>
        <v>445618943</v>
      </c>
      <c r="M81" s="50">
        <f t="shared" si="4"/>
        <v>494833905</v>
      </c>
      <c r="N81" s="50">
        <f t="shared" si="4"/>
        <v>0</v>
      </c>
      <c r="O81" s="50">
        <f t="shared" si="4"/>
        <v>0</v>
      </c>
      <c r="P81" s="50">
        <f t="shared" si="4"/>
        <v>0</v>
      </c>
      <c r="Q81" s="50">
        <f t="shared" si="4"/>
        <v>3907109428.9000001</v>
      </c>
      <c r="R81" s="50">
        <f t="shared" si="4"/>
        <v>77089611</v>
      </c>
    </row>
    <row r="82" spans="1:18" ht="20.25" x14ac:dyDescent="0.3">
      <c r="A82" s="51"/>
      <c r="B82" s="51"/>
      <c r="C82" s="44"/>
      <c r="D82" s="51"/>
      <c r="E82" s="51"/>
      <c r="F82" s="51"/>
      <c r="G82" s="51"/>
      <c r="H82" s="52"/>
      <c r="I82" s="51"/>
      <c r="J82" s="52"/>
      <c r="K82" s="51"/>
      <c r="L82" s="51"/>
      <c r="M82" s="51"/>
      <c r="N82" s="51"/>
      <c r="O82" s="51"/>
      <c r="P82" s="51"/>
      <c r="Q82" s="53"/>
      <c r="R82" s="53"/>
    </row>
    <row r="83" spans="1:18" ht="20.25" x14ac:dyDescent="0.3">
      <c r="A83" s="51"/>
      <c r="B83" s="51"/>
      <c r="C83" s="44"/>
      <c r="D83" s="54"/>
      <c r="E83" s="54"/>
      <c r="F83" s="54"/>
      <c r="G83" s="54"/>
      <c r="H83" s="51"/>
      <c r="I83" s="51"/>
      <c r="J83" s="51"/>
      <c r="K83" s="51"/>
      <c r="L83" s="51"/>
      <c r="M83" s="51"/>
      <c r="N83" s="51"/>
      <c r="O83" s="51"/>
      <c r="P83" s="51"/>
      <c r="Q83" s="53"/>
      <c r="R83" s="53"/>
    </row>
    <row r="84" spans="1:18" ht="21" thickBot="1" x14ac:dyDescent="0.35">
      <c r="A84" s="51"/>
      <c r="B84" s="51"/>
      <c r="C84" s="44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3"/>
      <c r="R84" s="53"/>
    </row>
    <row r="85" spans="1:18" ht="20.25" x14ac:dyDescent="0.3">
      <c r="A85" s="60" t="s">
        <v>98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2"/>
    </row>
    <row r="86" spans="1:18" ht="20.25" x14ac:dyDescent="0.3">
      <c r="A86" s="63" t="s">
        <v>99</v>
      </c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5"/>
    </row>
    <row r="87" spans="1:18" ht="20.25" x14ac:dyDescent="0.3">
      <c r="A87" s="63" t="s">
        <v>100</v>
      </c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5"/>
    </row>
    <row r="88" spans="1:18" ht="20.25" x14ac:dyDescent="0.3">
      <c r="A88" s="63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5"/>
    </row>
    <row r="89" spans="1:18" ht="21" thickBot="1" x14ac:dyDescent="0.35">
      <c r="A89" s="55"/>
      <c r="B89" s="56"/>
      <c r="C89" s="57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8"/>
    </row>
  </sheetData>
  <mergeCells count="5">
    <mergeCell ref="C6:R6"/>
    <mergeCell ref="A85:R85"/>
    <mergeCell ref="A86:R86"/>
    <mergeCell ref="A87:R87"/>
    <mergeCell ref="A88:R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2019-10-01T14:53:30Z</dcterms:created>
  <dcterms:modified xsi:type="dcterms:W3CDTF">2019-10-03T11:46:13Z</dcterms:modified>
</cp:coreProperties>
</file>